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ynthèse" sheetId="1" state="visible" r:id="rId1"/>
    <sheet xmlns:r="http://schemas.openxmlformats.org/officeDocument/2006/relationships" name="Suivi" sheetId="2" state="visible" r:id="rId2"/>
    <sheet xmlns:r="http://schemas.openxmlformats.org/officeDocument/2006/relationships" name="Paramètres" sheetId="3" state="visible" r:id="rId3"/>
  </sheets>
  <definedNames>
    <definedName name="_xlnm._FilterDatabase" localSheetId="1" hidden="1">'Suivi'!$A$5:$Q$105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# ##0,00 [$€-fr-FR]"/>
    <numFmt numFmtId="166" formatCode="0 %"/>
  </numFmts>
  <fonts count="6">
    <font>
      <name val="Calibri"/>
      <family val="2"/>
      <color theme="1"/>
      <sz val="11"/>
      <scheme val="minor"/>
    </font>
    <font>
      <name val="Aptos Display"/>
      <b val="1"/>
      <color rgb="00FFFFFF"/>
      <sz val="16"/>
    </font>
    <font>
      <name val="Aptos"/>
      <b val="1"/>
      <color rgb="00352646"/>
      <sz val="10"/>
    </font>
    <font>
      <name val="Aptos"/>
      <color rgb="00352646"/>
      <sz val="10"/>
    </font>
    <font>
      <name val="Aptos"/>
      <b val="1"/>
      <color rgb="00FFFFFF"/>
      <sz val="10"/>
    </font>
    <font>
      <name val="Aptos"/>
      <i val="1"/>
      <color rgb="00352646"/>
      <sz val="9"/>
    </font>
  </fonts>
  <fills count="7">
    <fill>
      <patternFill/>
    </fill>
    <fill>
      <patternFill patternType="gray125"/>
    </fill>
    <fill>
      <patternFill patternType="solid">
        <fgColor rgb="00352646"/>
      </patternFill>
    </fill>
    <fill>
      <patternFill patternType="solid">
        <fgColor rgb="00FFF5ED"/>
      </patternFill>
    </fill>
    <fill>
      <patternFill patternType="solid">
        <fgColor rgb="00FFF0AE"/>
      </patternFill>
    </fill>
    <fill>
      <patternFill patternType="solid">
        <fgColor rgb="00DF5149"/>
      </patternFill>
    </fill>
    <fill>
      <patternFill patternType="solid">
        <fgColor rgb="00FFFFFF"/>
      </patternFill>
    </fill>
  </fills>
  <borders count="2">
    <border>
      <left/>
      <right/>
      <top/>
      <bottom/>
      <diagonal/>
    </border>
    <border>
      <left style="thin">
        <color rgb="00DFD3DF"/>
      </left>
      <right style="thin">
        <color rgb="00DFD3DF"/>
      </right>
      <top style="thin">
        <color rgb="00DFD3DF"/>
      </top>
      <bottom style="thin">
        <color rgb="00DFD3DF"/>
      </bottom>
    </border>
  </borders>
  <cellStyleXfs count="1">
    <xf numFmtId="0" fontId="0" fillId="0" borderId="0"/>
  </cellStyleXfs>
  <cellXfs count="49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left" vertical="center"/>
    </xf>
    <xf numFmtId="0" fontId="3" fillId="0" borderId="0" applyAlignment="1" pivotButton="0" quotePrefix="0" xfId="0">
      <alignment horizontal="left" vertical="center"/>
    </xf>
    <xf numFmtId="164" fontId="3" fillId="0" borderId="0" applyAlignment="1" pivotButton="0" quotePrefix="0" xfId="0">
      <alignment horizontal="left" vertical="center"/>
    </xf>
    <xf numFmtId="1" fontId="3" fillId="0" borderId="0" applyAlignment="1" pivotButton="0" quotePrefix="0" xfId="0">
      <alignment horizontal="left" vertical="center"/>
    </xf>
    <xf numFmtId="0" fontId="4" fillId="5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left" vertical="center"/>
    </xf>
    <xf numFmtId="0" fontId="3" fillId="3" borderId="1" applyAlignment="1" pivotButton="0" quotePrefix="0" xfId="0">
      <alignment horizontal="right" vertical="center"/>
    </xf>
    <xf numFmtId="165" fontId="3" fillId="3" borderId="1" applyAlignment="1" pivotButton="0" quotePrefix="0" xfId="0">
      <alignment horizontal="right" vertical="center"/>
    </xf>
    <xf numFmtId="164" fontId="3" fillId="3" borderId="1" applyAlignment="1" pivotButton="0" quotePrefix="0" xfId="0">
      <alignment horizontal="right" vertical="center"/>
    </xf>
    <xf numFmtId="0" fontId="3" fillId="6" borderId="1" applyAlignment="1" pivotButton="0" quotePrefix="0" xfId="0">
      <alignment horizontal="left" vertical="center"/>
    </xf>
    <xf numFmtId="166" fontId="3" fillId="6" borderId="1" applyAlignment="1" pivotButton="0" quotePrefix="0" xfId="0">
      <alignment horizontal="right" vertical="center"/>
    </xf>
    <xf numFmtId="165" fontId="3" fillId="6" borderId="1" applyAlignment="1" pivotButton="0" quotePrefix="0" xfId="0">
      <alignment horizontal="right" vertical="center"/>
    </xf>
    <xf numFmtId="164" fontId="3" fillId="6" borderId="1" applyAlignment="1" pivotButton="0" quotePrefix="0" xfId="0">
      <alignment horizontal="right" vertical="center"/>
    </xf>
    <xf numFmtId="1" fontId="3" fillId="3" borderId="1" applyAlignment="1" pivotButton="0" quotePrefix="0" xfId="0">
      <alignment horizontal="right" vertical="center"/>
    </xf>
    <xf numFmtId="0" fontId="3" fillId="6" borderId="1" applyAlignment="1" pivotButton="0" quotePrefix="0" xfId="0">
      <alignment horizontal="right" vertical="center"/>
    </xf>
    <xf numFmtId="1" fontId="3" fillId="6" borderId="1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top" wrapText="1"/>
    </xf>
    <xf numFmtId="0" fontId="5" fillId="0" borderId="0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top" wrapText="1"/>
    </xf>
    <xf numFmtId="164" fontId="3" fillId="4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165" fontId="3" fillId="4" borderId="1" applyAlignment="1" pivotButton="0" quotePrefix="0" xfId="0">
      <alignment horizontal="right" vertical="center"/>
    </xf>
    <xf numFmtId="166" fontId="3" fillId="3" borderId="1" applyAlignment="1" pivotButton="0" quotePrefix="0" xfId="0">
      <alignment horizontal="center" vertical="center"/>
    </xf>
    <xf numFmtId="1" fontId="3" fillId="3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center" vertical="center"/>
    </xf>
    <xf numFmtId="166" fontId="3" fillId="6" borderId="1" applyAlignment="1" pivotButton="0" quotePrefix="0" xfId="0">
      <alignment horizontal="center" vertical="center"/>
    </xf>
    <xf numFmtId="1" fontId="3" fillId="6" borderId="1" applyAlignment="1" pivotButton="0" quotePrefix="0" xfId="0">
      <alignment horizontal="center" vertical="center"/>
    </xf>
    <xf numFmtId="0" fontId="3" fillId="6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164" fontId="3" fillId="4" borderId="1" applyAlignment="1" pivotButton="0" quotePrefix="0" xfId="0">
      <alignment horizontal="left" vertical="center"/>
    </xf>
    <xf numFmtId="1" fontId="3" fillId="4" borderId="1" applyAlignment="1" pivotButton="0" quotePrefix="0" xfId="0">
      <alignment horizontal="left" vertical="center"/>
    </xf>
    <xf numFmtId="165" fontId="3" fillId="4" borderId="1" applyAlignment="1" pivotButton="0" quotePrefix="0" xfId="0">
      <alignment horizontal="left" vertical="center"/>
    </xf>
    <xf numFmtId="166" fontId="3" fillId="4" borderId="1" applyAlignment="1" pivotButton="0" quotePrefix="0" xfId="0">
      <alignment horizontal="center" vertical="center"/>
    </xf>
    <xf numFmtId="164" fontId="3" fillId="0" borderId="0" applyAlignment="1" pivotButton="0" quotePrefix="0" xfId="0">
      <alignment horizontal="left" vertical="center"/>
    </xf>
    <xf numFmtId="165" fontId="3" fillId="3" borderId="1" applyAlignment="1" pivotButton="0" quotePrefix="0" xfId="0">
      <alignment horizontal="right" vertical="center"/>
    </xf>
    <xf numFmtId="164" fontId="3" fillId="3" borderId="1" applyAlignment="1" pivotButton="0" quotePrefix="0" xfId="0">
      <alignment horizontal="right" vertical="center"/>
    </xf>
    <xf numFmtId="166" fontId="3" fillId="6" borderId="1" applyAlignment="1" pivotButton="0" quotePrefix="0" xfId="0">
      <alignment horizontal="right" vertical="center"/>
    </xf>
    <xf numFmtId="165" fontId="3" fillId="6" borderId="1" applyAlignment="1" pivotButton="0" quotePrefix="0" xfId="0">
      <alignment horizontal="right" vertical="center"/>
    </xf>
    <xf numFmtId="164" fontId="3" fillId="6" borderId="1" applyAlignment="1" pivotButton="0" quotePrefix="0" xfId="0">
      <alignment horizontal="right" vertical="center"/>
    </xf>
    <xf numFmtId="164" fontId="3" fillId="4" borderId="1" applyAlignment="1" pivotButton="0" quotePrefix="0" xfId="0">
      <alignment horizontal="center" vertical="center"/>
    </xf>
    <xf numFmtId="165" fontId="3" fillId="4" borderId="1" applyAlignment="1" pivotButton="0" quotePrefix="0" xfId="0">
      <alignment horizontal="right" vertical="center"/>
    </xf>
    <xf numFmtId="166" fontId="3" fillId="3" borderId="1" applyAlignment="1" pivotButton="0" quotePrefix="0" xfId="0">
      <alignment horizontal="center" vertical="center"/>
    </xf>
    <xf numFmtId="166" fontId="3" fillId="6" borderId="1" applyAlignment="1" pivotButton="0" quotePrefix="0" xfId="0">
      <alignment horizontal="center" vertical="center"/>
    </xf>
    <xf numFmtId="164" fontId="3" fillId="4" borderId="1" applyAlignment="1" pivotButton="0" quotePrefix="0" xfId="0">
      <alignment horizontal="left" vertical="center"/>
    </xf>
    <xf numFmtId="165" fontId="3" fillId="4" borderId="1" applyAlignment="1" pivotButton="0" quotePrefix="0" xfId="0">
      <alignment horizontal="left" vertical="center"/>
    </xf>
    <xf numFmtId="166" fontId="3" fillId="4" borderId="1" applyAlignment="1" pivotButton="0" quotePrefix="0" xfId="0">
      <alignment horizontal="center" vertical="center"/>
    </xf>
  </cellXfs>
  <cellStyles count="1">
    <cellStyle name="Normal" xfId="0" builtinId="0" hidden="0"/>
  </cellStyles>
  <dxfs count="4">
    <dxf>
      <font>
        <name val="Aptos"/>
        <b val="1"/>
        <color rgb="00FFFFFF"/>
        <sz val="10"/>
      </font>
      <fill>
        <patternFill patternType="solid">
          <fgColor rgb="00DF5149"/>
        </patternFill>
      </fill>
    </dxf>
    <dxf>
      <font>
        <name val="Aptos"/>
        <b val="1"/>
        <color rgb="00352646"/>
        <sz val="10"/>
      </font>
      <fill>
        <patternFill patternType="solid">
          <fgColor rgb="00F4A261"/>
        </patternFill>
      </fill>
    </dxf>
    <dxf>
      <font>
        <name val="Aptos"/>
        <b val="1"/>
        <color rgb="00FFFFFF"/>
        <sz val="10"/>
      </font>
      <fill>
        <patternFill patternType="solid">
          <fgColor rgb="00352646"/>
        </patternFill>
      </fill>
    </dxf>
    <dxf>
      <font>
        <name val="Aptos"/>
        <b val="1"/>
        <color rgb="00FFFFFF"/>
        <sz val="10"/>
      </font>
      <fill>
        <patternFill patternType="solid">
          <fgColor rgb="00397A6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ables/table1.xml><?xml version="1.0" encoding="utf-8"?>
<table xmlns="http://schemas.openxmlformats.org/spreadsheetml/2006/main" id="1" name="tSuivi" displayName="tSuivi" ref="A5:Q105" headerRowCount="1">
  <autoFilter ref="A5:Q105"/>
  <tableColumns count="17">
    <tableColumn id="1" name="ID"/>
    <tableColumn id="2" name="Lot"/>
    <tableColumn id="3" name="Action"/>
    <tableColumn id="4" name="Responsable fonctionnel"/>
    <tableColumn id="5" name="Date de début"/>
    <tableColumn id="6" name="Échéance"/>
    <tableColumn id="7" name="Statut"/>
    <tableColumn id="8" name="Priorité"/>
    <tableColumn id="9" name="Dépendance ID"/>
    <tableColumn id="10" name="Date de fin"/>
    <tableColumn id="11" name="Budget prévu"/>
    <tableColumn id="12" name="Dépense engagée"/>
    <tableColumn id="13" name="Écart budgétaire"/>
    <tableColumn id="14" name="Avancement"/>
    <tableColumn id="15" name="Jours restants"/>
    <tableColumn id="16" name="Alerte"/>
    <tableColumn id="17" name="Commentaire"/>
  </tableColumns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tabColor rgb="00352646"/>
    <outlinePr summaryBelow="1" summaryRight="1"/>
    <pageSetUpPr/>
  </sheetPr>
  <dimension ref="A1:H23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8" customWidth="1" min="1" max="1"/>
    <col width="18" customWidth="1" min="2" max="2"/>
    <col width="4" customWidth="1" min="3" max="3"/>
    <col width="25" customWidth="1" min="4" max="4"/>
    <col width="18" customWidth="1" min="5" max="5"/>
    <col width="4" customWidth="1" min="6" max="6"/>
    <col width="29" customWidth="1" min="7" max="7"/>
    <col width="18" customWidth="1" min="8" max="8"/>
  </cols>
  <sheetData>
    <row r="1" ht="30" customHeight="1">
      <c r="A1" s="1" t="inlineStr">
        <is>
          <t>Synthèse décisionnelle — suivi de l’événement fictif</t>
        </is>
      </c>
    </row>
    <row r="2">
      <c r="A2" s="2" t="inlineStr">
        <is>
          <t>Événement</t>
        </is>
      </c>
      <c r="B2" s="3">
        <f>Paramètres!$B$2</f>
        <v/>
      </c>
      <c r="E2" s="2" t="inlineStr">
        <is>
          <t>Date</t>
        </is>
      </c>
      <c r="F2" s="36">
        <f>Paramètres!$B$3</f>
        <v/>
      </c>
    </row>
    <row r="3">
      <c r="A3" s="2" t="inlineStr">
        <is>
          <t>Début du suivi</t>
        </is>
      </c>
      <c r="B3" s="36">
        <f>Paramètres!$B$5</f>
        <v/>
      </c>
      <c r="E3" s="2" t="inlineStr">
        <is>
          <t>Horizon d’alerte</t>
        </is>
      </c>
      <c r="F3" s="5">
        <f>Paramètres!$B$4</f>
        <v/>
      </c>
      <c r="G3" s="3" t="inlineStr">
        <is>
          <t>jours</t>
        </is>
      </c>
    </row>
    <row r="4"/>
    <row r="5">
      <c r="A5" s="6" t="inlineStr">
        <is>
          <t>Pilotage</t>
        </is>
      </c>
      <c r="B5" s="6" t="inlineStr">
        <is>
          <t>Valeur</t>
        </is>
      </c>
      <c r="D5" s="6" t="inlineStr">
        <is>
          <t>Budget</t>
        </is>
      </c>
      <c r="E5" s="6" t="inlineStr">
        <is>
          <t>Valeur</t>
        </is>
      </c>
      <c r="G5" s="6" t="inlineStr">
        <is>
          <t>Repères</t>
        </is>
      </c>
      <c r="H5" s="6" t="inlineStr">
        <is>
          <t>Valeur</t>
        </is>
      </c>
    </row>
    <row r="6">
      <c r="A6" s="7" t="inlineStr">
        <is>
          <t>Total des actions</t>
        </is>
      </c>
      <c r="B6" s="8">
        <f>COUNTIF('Suivi'!$C$6:$C$105,"&lt;&gt;")</f>
        <v/>
      </c>
      <c r="D6" s="7" t="inlineStr">
        <is>
          <t>Budget prévu</t>
        </is>
      </c>
      <c r="E6" s="37">
        <f>SUM('Suivi'!$K$6:$K$105)</f>
        <v/>
      </c>
      <c r="G6" s="7" t="inlineStr">
        <is>
          <t>Date du jour</t>
        </is>
      </c>
      <c r="H6" s="38">
        <f>TODAY()</f>
        <v/>
      </c>
    </row>
    <row r="7">
      <c r="A7" s="11" t="inlineStr">
        <is>
          <t>Taux d’achèvement</t>
        </is>
      </c>
      <c r="B7" s="39">
        <f>IFERROR(COUNTIF('Suivi'!$G$6:$G$105,"Terminé")/COUNTIF('Suivi'!$C$6:$C$105,"&lt;&gt;"),0)</f>
        <v/>
      </c>
      <c r="D7" s="11" t="inlineStr">
        <is>
          <t>Dépense engagée</t>
        </is>
      </c>
      <c r="E7" s="40">
        <f>SUM('Suivi'!$L$6:$L$105)</f>
        <v/>
      </c>
      <c r="G7" s="11" t="inlineStr">
        <is>
          <t>Date de l’événement</t>
        </is>
      </c>
      <c r="H7" s="41">
        <f>Paramètres!$B$3</f>
        <v/>
      </c>
    </row>
    <row r="8">
      <c r="A8" s="7" t="inlineStr">
        <is>
          <t>Actions non closes</t>
        </is>
      </c>
      <c r="B8" s="8">
        <f>COUNTIF('Suivi'!$C$6:$C$105,"&lt;&gt;")-COUNTIF('Suivi'!$G$6:$G$105,"Terminé")-COUNTIF('Suivi'!$G$6:$G$105,"Annulé")</f>
        <v/>
      </c>
      <c r="D8" s="7" t="inlineStr">
        <is>
          <t>Écart total</t>
        </is>
      </c>
      <c r="E8" s="37">
        <f>SUM('Suivi'!$M$6:$M$105)</f>
        <v/>
      </c>
      <c r="G8" s="7" t="inlineStr">
        <is>
          <t>Jours avant l’événement</t>
        </is>
      </c>
      <c r="H8" s="15">
        <f>IFERROR(Paramètres!$B$3-TODAY(),"")</f>
        <v/>
      </c>
    </row>
    <row r="9">
      <c r="A9" s="11" t="inlineStr">
        <is>
          <t>Alertes prioritaires</t>
        </is>
      </c>
      <c r="B9" s="16">
        <f>COUNTIF('Suivi'!$P$6:$P$105,"En retard")+COUNTIF('Suivi'!$P$6:$P$105,"Échéance proche")+COUNTIF('Suivi'!$P$6:$P$105,"Bloqué")+COUNTIF('Suivi'!$P$6:$P$105,"Dépendance inconnue")</f>
        <v/>
      </c>
      <c r="D9" s="11" t="inlineStr">
        <is>
          <t>Budget indicatif</t>
        </is>
      </c>
      <c r="E9" s="40">
        <f>Paramètres!$B$6</f>
        <v/>
      </c>
      <c r="G9" s="11" t="inlineStr">
        <is>
          <t>Horizon d’alerte</t>
        </is>
      </c>
      <c r="H9" s="17">
        <f>Paramètres!$B$4</f>
        <v/>
      </c>
    </row>
    <row r="10">
      <c r="A10" s="7" t="inlineStr">
        <is>
          <t>Écarts budgétaires positifs</t>
        </is>
      </c>
      <c r="B10" s="8">
        <f>COUNTIF('Suivi'!$M$6:$M$105,"&gt;0")</f>
        <v/>
      </c>
      <c r="D10" s="7" t="inlineStr">
        <is>
          <t>Reste indicatif</t>
        </is>
      </c>
      <c r="E10" s="37">
        <f>IF(Paramètres!$B$6="","",Paramètres!$B$6-SUM('Suivi'!$L$6:$L$105))</f>
        <v/>
      </c>
      <c r="G10" s="7" t="inlineStr">
        <is>
          <t>Début du suivi</t>
        </is>
      </c>
      <c r="H10" s="38">
        <f>Paramètres!$B$5</f>
        <v/>
      </c>
    </row>
    <row r="11"/>
    <row r="12"/>
    <row r="13">
      <c r="A13" s="6" t="inlineStr">
        <is>
          <t>Statut</t>
        </is>
      </c>
      <c r="B13" s="6" t="inlineStr">
        <is>
          <t>Nombre</t>
        </is>
      </c>
      <c r="D13" s="6" t="inlineStr">
        <is>
          <t>Alerte</t>
        </is>
      </c>
      <c r="E13" s="6" t="inlineStr">
        <is>
          <t>Nombre</t>
        </is>
      </c>
      <c r="G13" s="6" t="inlineStr">
        <is>
          <t>Contrôles</t>
        </is>
      </c>
      <c r="H13" s="6" t="inlineStr">
        <is>
          <t>Valeur</t>
        </is>
      </c>
    </row>
    <row r="14">
      <c r="A14" s="7">
        <f>Paramètres!$A$12</f>
        <v/>
      </c>
      <c r="B14" s="8">
        <f>COUNTIF('Suivi'!$G$6:$G$105,A14)</f>
        <v/>
      </c>
      <c r="D14" s="7" t="inlineStr">
        <is>
          <t>En retard</t>
        </is>
      </c>
      <c r="E14" s="8">
        <f>COUNTIF('Suivi'!$P$6:$P$105,D14)</f>
        <v/>
      </c>
      <c r="G14" s="7" t="inlineStr">
        <is>
          <t>Lignes préparées</t>
        </is>
      </c>
      <c r="H14" s="8">
        <f>ROWS('Suivi'!$A$6:$A$105)</f>
        <v/>
      </c>
    </row>
    <row r="15">
      <c r="A15" s="11">
        <f>Paramètres!$A$13</f>
        <v/>
      </c>
      <c r="B15" s="16">
        <f>COUNTIF('Suivi'!$G$6:$G$105,A15)</f>
        <v/>
      </c>
      <c r="D15" s="11" t="inlineStr">
        <is>
          <t>Échéance proche</t>
        </is>
      </c>
      <c r="E15" s="16">
        <f>COUNTIF('Suivi'!$P$6:$P$105,D15)</f>
        <v/>
      </c>
      <c r="G15" s="11" t="inlineStr">
        <is>
          <t>Lignes avec ID dupliqué</t>
        </is>
      </c>
      <c r="H15" s="16">
        <f>IFERROR(SUMPRODUCT(('Suivi'!$A$6:$A$105&lt;&gt;"")*(COUNTIF('Suivi'!$A$6:$A$105,'Suivi'!$A$6:$A$105)&gt;1)),0)</f>
        <v/>
      </c>
    </row>
    <row r="16">
      <c r="A16" s="7">
        <f>Paramètres!$A$14</f>
        <v/>
      </c>
      <c r="B16" s="8">
        <f>COUNTIF('Suivi'!$G$6:$G$105,A16)</f>
        <v/>
      </c>
      <c r="D16" s="7" t="inlineStr">
        <is>
          <t>Bloqué</t>
        </is>
      </c>
      <c r="E16" s="8">
        <f>COUNTIF('Suivi'!$P$6:$P$105,D16)</f>
        <v/>
      </c>
      <c r="G16" s="7" t="inlineStr">
        <is>
          <t>Actions sans échéance</t>
        </is>
      </c>
      <c r="H16" s="8">
        <f>COUNTIFS('Suivi'!$C$6:$C$105,"&lt;&gt;",'Suivi'!$F$6:$F$105,"")</f>
        <v/>
      </c>
    </row>
    <row r="17">
      <c r="A17" s="11">
        <f>Paramètres!$A$15</f>
        <v/>
      </c>
      <c r="B17" s="16">
        <f>COUNTIF('Suivi'!$G$6:$G$105,A17)</f>
        <v/>
      </c>
      <c r="D17" s="11" t="inlineStr">
        <is>
          <t>Dépendance inconnue</t>
        </is>
      </c>
      <c r="E17" s="16">
        <f>COUNTIF('Suivi'!$P$6:$P$105,D17)</f>
        <v/>
      </c>
      <c r="G17" s="11" t="inlineStr">
        <is>
          <t>Actions sans statut</t>
        </is>
      </c>
      <c r="H17" s="16">
        <f>COUNTIFS('Suivi'!$C$6:$C$105,"&lt;&gt;",'Suivi'!$G$6:$G$105,"")</f>
        <v/>
      </c>
    </row>
    <row r="18">
      <c r="A18" s="7">
        <f>Paramètres!$A$16</f>
        <v/>
      </c>
      <c r="B18" s="8">
        <f>COUNTIF('Suivi'!$G$6:$G$105,A18)</f>
        <v/>
      </c>
      <c r="D18" s="7" t="inlineStr">
        <is>
          <t>Clos</t>
        </is>
      </c>
      <c r="E18" s="8">
        <f>COUNTIF('Suivi'!$P$6:$P$105,D18)</f>
        <v/>
      </c>
      <c r="G18" s="7" t="inlineStr">
        <is>
          <t>Champs budgétaires vides</t>
        </is>
      </c>
      <c r="H18" s="8">
        <f>COUNTIFS('Suivi'!$C$6:$C$105,"&lt;&gt;",'Suivi'!$K$6:$K$105,"")+COUNTIFS('Suivi'!$C$6:$C$105,"&lt;&gt;",'Suivi'!$L$6:$L$105,"")</f>
        <v/>
      </c>
    </row>
    <row r="19">
      <c r="D19" s="11" t="inlineStr">
        <is>
          <t>OK</t>
        </is>
      </c>
      <c r="E19" s="16">
        <f>COUNTIF('Suivi'!$P$6:$P$105,D19)</f>
        <v/>
      </c>
      <c r="G19" s="11" t="inlineStr">
        <is>
          <t>Dépendances inconnues</t>
        </is>
      </c>
      <c r="H19" s="16">
        <f>COUNTIF('Suivi'!$P$6:$P$105,"Dépendance inconnue")</f>
        <v/>
      </c>
    </row>
    <row r="20"/>
    <row r="21"/>
    <row r="22" ht="48" customHeight="1">
      <c r="A22" s="18" t="inlineStr">
        <is>
          <t>Lecture : traiter d’abord les alertes « En retard », « Échéance proche », « Bloqué » et « Dépendance inconnue », puis examiner les écarts budgétaires positifs.</t>
        </is>
      </c>
    </row>
    <row r="23" ht="38" customHeight="1">
      <c r="A23" s="18" t="inlineStr">
        <is>
          <t>Les indicateurs utilisent les mêmes 100 lignes que les filtres de tSuivi et portent sur l’ensemble de la table.</t>
        </is>
      </c>
    </row>
  </sheetData>
  <mergeCells count="1">
    <mergeCell ref="A1:H1"/>
  </mergeCells>
  <conditionalFormatting sqref="E8">
    <cfRule type="expression" priority="1" dxfId="0">
      <formula>AND(ISNUMBER(E8),E8&gt;0)</formula>
    </cfRule>
  </conditionalFormatting>
  <conditionalFormatting sqref="H15:H19">
    <cfRule type="expression" priority="2" dxfId="0">
      <formula>H15&gt;0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DF5149"/>
    <outlinePr summaryBelow="1" summaryRight="1"/>
    <pageSetUpPr/>
  </sheetPr>
  <dimension ref="A1:Q105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29" customWidth="1" min="3" max="3"/>
    <col width="24" customWidth="1" min="4" max="4"/>
    <col width="14" customWidth="1" min="5" max="5"/>
    <col width="14" customWidth="1" min="6" max="6"/>
    <col width="14" customWidth="1" min="7" max="7"/>
    <col width="12" customWidth="1" min="8" max="8"/>
    <col width="17" customWidth="1" min="9" max="9"/>
    <col width="14" customWidth="1" min="10" max="10"/>
    <col width="16" customWidth="1" min="11" max="11"/>
    <col width="18" customWidth="1" min="12" max="12"/>
    <col width="18" customWidth="1" min="13" max="13"/>
    <col width="13" customWidth="1" min="14" max="14"/>
    <col width="15" customWidth="1" min="15" max="15"/>
    <col width="24" customWidth="1" min="16" max="16"/>
    <col width="40" customWidth="1" min="17" max="17"/>
  </cols>
  <sheetData>
    <row r="1" ht="30" customHeight="1">
      <c r="A1" s="1" t="inlineStr">
        <is>
          <t>Suivi opérationnel de l’événement professionnel fictif</t>
        </is>
      </c>
    </row>
    <row r="2">
      <c r="A2" s="2" t="inlineStr">
        <is>
          <t>Événement</t>
        </is>
      </c>
      <c r="B2" s="3">
        <f>Paramètres!$B$2</f>
        <v/>
      </c>
      <c r="D2" s="2" t="inlineStr">
        <is>
          <t>Date de l’événement</t>
        </is>
      </c>
      <c r="E2" s="36">
        <f>Paramètres!$B$3</f>
        <v/>
      </c>
      <c r="G2" s="2" t="inlineStr">
        <is>
          <t>Horizon d’alerte</t>
        </is>
      </c>
      <c r="H2" s="5">
        <f>Paramètres!$B$4</f>
        <v/>
      </c>
      <c r="I2" s="3" t="inlineStr">
        <is>
          <t>jours</t>
        </is>
      </c>
    </row>
    <row r="3">
      <c r="A3" s="19" t="inlineStr">
        <is>
          <t>Cellules jaunes : saisie. Les colonnes Écart budgétaire, Avancement, Jours restants et Alerte sont calculées.</t>
        </is>
      </c>
    </row>
    <row r="4"/>
    <row r="5" ht="36" customHeight="1">
      <c r="A5" s="6" t="inlineStr">
        <is>
          <t>ID</t>
        </is>
      </c>
      <c r="B5" s="6" t="inlineStr">
        <is>
          <t>Lot</t>
        </is>
      </c>
      <c r="C5" s="6" t="inlineStr">
        <is>
          <t>Action</t>
        </is>
      </c>
      <c r="D5" s="6" t="inlineStr">
        <is>
          <t>Responsable fonctionnel</t>
        </is>
      </c>
      <c r="E5" s="6" t="inlineStr">
        <is>
          <t>Date de début</t>
        </is>
      </c>
      <c r="F5" s="6" t="inlineStr">
        <is>
          <t>Échéance</t>
        </is>
      </c>
      <c r="G5" s="6" t="inlineStr">
        <is>
          <t>Statut</t>
        </is>
      </c>
      <c r="H5" s="6" t="inlineStr">
        <is>
          <t>Priorité</t>
        </is>
      </c>
      <c r="I5" s="6" t="inlineStr">
        <is>
          <t>Dépendance ID</t>
        </is>
      </c>
      <c r="J5" s="6" t="inlineStr">
        <is>
          <t>Date de fin</t>
        </is>
      </c>
      <c r="K5" s="6" t="inlineStr">
        <is>
          <t>Budget prévu</t>
        </is>
      </c>
      <c r="L5" s="6" t="inlineStr">
        <is>
          <t>Dépense engagée</t>
        </is>
      </c>
      <c r="M5" s="6" t="inlineStr">
        <is>
          <t>Écart budgétaire</t>
        </is>
      </c>
      <c r="N5" s="6" t="inlineStr">
        <is>
          <t>Avancement</t>
        </is>
      </c>
      <c r="O5" s="6" t="inlineStr">
        <is>
          <t>Jours restants</t>
        </is>
      </c>
      <c r="P5" s="6" t="inlineStr">
        <is>
          <t>Alerte</t>
        </is>
      </c>
      <c r="Q5" s="6" t="inlineStr">
        <is>
          <t>Commentaire</t>
        </is>
      </c>
    </row>
    <row r="6" ht="30" customHeight="1">
      <c r="A6" s="20" t="inlineStr">
        <is>
          <t>EVT-001</t>
        </is>
      </c>
      <c r="B6" s="20" t="inlineStr">
        <is>
          <t>Pilotage</t>
        </is>
      </c>
      <c r="C6" s="21" t="inlineStr">
        <is>
          <t>Cadrage</t>
        </is>
      </c>
      <c r="D6" s="21" t="inlineStr">
        <is>
          <t>Coordination</t>
        </is>
      </c>
      <c r="E6" s="42" t="n">
        <v>46273</v>
      </c>
      <c r="F6" s="42" t="n">
        <v>46275</v>
      </c>
      <c r="G6" s="23" t="inlineStr">
        <is>
          <t>Terminé</t>
        </is>
      </c>
      <c r="H6" s="23" t="inlineStr">
        <is>
          <t>Haute</t>
        </is>
      </c>
      <c r="I6" s="23" t="n"/>
      <c r="J6" s="42" t="n">
        <v>46275</v>
      </c>
      <c r="K6" s="43" t="n">
        <v>600</v>
      </c>
      <c r="L6" s="43" t="n">
        <v>580</v>
      </c>
      <c r="M6" s="37">
        <f>IF($C6="","",IF(OR($K6="",$L6=""),"",$L6-$K6))</f>
        <v/>
      </c>
      <c r="N6" s="44">
        <f>IF($C6="","",IFERROR(_xlfn.XLOOKUP($G6,Paramètres!$A$12:$A$16,Paramètres!$B$12:$B$16),""))</f>
        <v/>
      </c>
      <c r="O6" s="26">
        <f>IF(OR($C6="",$F6="",$G6="Terminé"),"",$F6-TODAY())</f>
        <v/>
      </c>
      <c r="P6" s="27">
        <f>IF($C6="","",IF($G6="Terminé","Clos",IF(AND($I6&lt;&gt;"",IFERROR(_xlfn.XLOOKUP($I6,'Suivi'!$A$6:$A$105,'Suivi'!$G$6:$G$105),"Introuvable")="Introuvable"),"Dépendance inconnue",IF(AND($I6&lt;&gt;"",IFERROR(_xlfn.XLOOKUP($I6,'Suivi'!$A$6:$A$105,'Suivi'!$G$6:$G$105),"")&lt;&gt;"Terminé"),"Bloqué",IF($F6&lt;TODAY(),"En retard",IF($F6-TODAY()&lt;=Paramètres!$B$4,"Échéance proche","OK"))))))</f>
        <v/>
      </c>
      <c r="Q6" s="21" t="inlineStr">
        <is>
          <t>Cadrage de démonstration clôturé.</t>
        </is>
      </c>
    </row>
    <row r="7" ht="30" customHeight="1">
      <c r="A7" s="20" t="inlineStr">
        <is>
          <t>EVT-002</t>
        </is>
      </c>
      <c r="B7" s="20" t="inlineStr">
        <is>
          <t>Programme</t>
        </is>
      </c>
      <c r="C7" s="21" t="inlineStr">
        <is>
          <t>Programme provisoire</t>
        </is>
      </c>
      <c r="D7" s="21" t="inlineStr">
        <is>
          <t>Équipe programme</t>
        </is>
      </c>
      <c r="E7" s="42" t="n">
        <v>46274</v>
      </c>
      <c r="F7" s="42" t="n">
        <v>46283</v>
      </c>
      <c r="G7" s="23" t="inlineStr">
        <is>
          <t>En cours</t>
        </is>
      </c>
      <c r="H7" s="23" t="inlineStr">
        <is>
          <t>Critique</t>
        </is>
      </c>
      <c r="I7" s="23" t="inlineStr">
        <is>
          <t>EVT-001</t>
        </is>
      </c>
      <c r="J7" s="42" t="n"/>
      <c r="K7" s="43" t="n">
        <v>1800</v>
      </c>
      <c r="L7" s="43" t="n">
        <v>1950</v>
      </c>
      <c r="M7" s="40">
        <f>IF($C7="","",IF(OR($K7="",$L7=""),"",$L7-$K7))</f>
        <v/>
      </c>
      <c r="N7" s="45">
        <f>IF($C7="","",IFERROR(_xlfn.XLOOKUP($G7,Paramètres!$A$12:$A$16,Paramètres!$B$12:$B$16),""))</f>
        <v/>
      </c>
      <c r="O7" s="29">
        <f>IF(OR($C7="",$F7="",$G7="Terminé"),"",$F7-TODAY())</f>
        <v/>
      </c>
      <c r="P7" s="30">
        <f>IF($C7="","",IF($G7="Terminé","Clos",IF(AND($I7&lt;&gt;"",IFERROR(_xlfn.XLOOKUP($I7,'Suivi'!$A$6:$A$105,'Suivi'!$G$6:$G$105),"Introuvable")="Introuvable"),"Dépendance inconnue",IF(AND($I7&lt;&gt;"",IFERROR(_xlfn.XLOOKUP($I7,'Suivi'!$A$6:$A$105,'Suivi'!$G$6:$G$105),"")&lt;&gt;"Terminé"),"Bloqué",IF($F7&lt;TODAY(),"En retard",IF($F7-TODAY()&lt;=Paramètres!$B$4,"Échéance proche","OK"))))))</f>
        <v/>
      </c>
      <c r="Q7" s="21" t="inlineStr">
        <is>
          <t>Ajustements fictifs encore en cours.</t>
        </is>
      </c>
    </row>
    <row r="8" ht="30" customHeight="1">
      <c r="A8" s="20" t="inlineStr">
        <is>
          <t>EVT-003</t>
        </is>
      </c>
      <c r="B8" s="20" t="inlineStr">
        <is>
          <t>Logistique</t>
        </is>
      </c>
      <c r="C8" s="21" t="inlineStr">
        <is>
          <t>Répartition des espaces</t>
        </is>
      </c>
      <c r="D8" s="21" t="inlineStr">
        <is>
          <t>Équipe logistique</t>
        </is>
      </c>
      <c r="E8" s="42" t="n">
        <v>46275</v>
      </c>
      <c r="F8" s="42" t="n">
        <v>46279</v>
      </c>
      <c r="G8" s="23" t="inlineStr">
        <is>
          <t>En attente</t>
        </is>
      </c>
      <c r="H8" s="23" t="inlineStr">
        <is>
          <t>Haute</t>
        </is>
      </c>
      <c r="I8" s="23" t="inlineStr">
        <is>
          <t>EVT-999</t>
        </is>
      </c>
      <c r="J8" s="42" t="n"/>
      <c r="K8" s="43" t="n">
        <v>2400</v>
      </c>
      <c r="L8" s="43" t="n">
        <v>2200</v>
      </c>
      <c r="M8" s="37">
        <f>IF($C8="","",IF(OR($K8="",$L8=""),"",$L8-$K8))</f>
        <v/>
      </c>
      <c r="N8" s="44">
        <f>IF($C8="","",IFERROR(_xlfn.XLOOKUP($G8,Paramètres!$A$12:$A$16,Paramètres!$B$12:$B$16),""))</f>
        <v/>
      </c>
      <c r="O8" s="26">
        <f>IF(OR($C8="",$F8="",$G8="Terminé"),"",$F8-TODAY())</f>
        <v/>
      </c>
      <c r="P8" s="27">
        <f>IF($C8="","",IF($G8="Terminé","Clos",IF(AND($I8&lt;&gt;"",IFERROR(_xlfn.XLOOKUP($I8,'Suivi'!$A$6:$A$105,'Suivi'!$G$6:$G$105),"Introuvable")="Introuvable"),"Dépendance inconnue",IF(AND($I8&lt;&gt;"",IFERROR(_xlfn.XLOOKUP($I8,'Suivi'!$A$6:$A$105,'Suivi'!$G$6:$G$105),"")&lt;&gt;"Terminé"),"Bloqué",IF($F8&lt;TODAY(),"En retard",IF($F8-TODAY()&lt;=Paramètres!$B$4,"Échéance proche","OK"))))))</f>
        <v/>
      </c>
      <c r="Q8" s="21" t="inlineStr">
        <is>
          <t>Dépendance volontairement inconnue pour le contrôle.</t>
        </is>
      </c>
    </row>
    <row r="9" ht="30" customHeight="1">
      <c r="A9" s="20" t="inlineStr">
        <is>
          <t>EVT-004</t>
        </is>
      </c>
      <c r="B9" s="20" t="inlineStr">
        <is>
          <t>Communication</t>
        </is>
      </c>
      <c r="C9" s="21" t="inlineStr">
        <is>
          <t>Trame d’invitation</t>
        </is>
      </c>
      <c r="D9" s="21" t="inlineStr">
        <is>
          <t>Équipe communication</t>
        </is>
      </c>
      <c r="E9" s="42" t="n">
        <v>46276</v>
      </c>
      <c r="F9" s="42" t="n">
        <v>46281</v>
      </c>
      <c r="G9" s="23" t="inlineStr">
        <is>
          <t>En attente</t>
        </is>
      </c>
      <c r="H9" s="23" t="inlineStr">
        <is>
          <t>Haute</t>
        </is>
      </c>
      <c r="I9" s="23" t="inlineStr">
        <is>
          <t>EVT-002</t>
        </is>
      </c>
      <c r="J9" s="42" t="n"/>
      <c r="K9" s="43" t="n">
        <v>900</v>
      </c>
      <c r="L9" s="43" t="n">
        <v>300</v>
      </c>
      <c r="M9" s="40">
        <f>IF($C9="","",IF(OR($K9="",$L9=""),"",$L9-$K9))</f>
        <v/>
      </c>
      <c r="N9" s="45">
        <f>IF($C9="","",IFERROR(_xlfn.XLOOKUP($G9,Paramètres!$A$12:$A$16,Paramètres!$B$12:$B$16),""))</f>
        <v/>
      </c>
      <c r="O9" s="29">
        <f>IF(OR($C9="",$F9="",$G9="Terminé"),"",$F9-TODAY())</f>
        <v/>
      </c>
      <c r="P9" s="30">
        <f>IF($C9="","",IF($G9="Terminé","Clos",IF(AND($I9&lt;&gt;"",IFERROR(_xlfn.XLOOKUP($I9,'Suivi'!$A$6:$A$105,'Suivi'!$G$6:$G$105),"Introuvable")="Introuvable"),"Dépendance inconnue",IF(AND($I9&lt;&gt;"",IFERROR(_xlfn.XLOOKUP($I9,'Suivi'!$A$6:$A$105,'Suivi'!$G$6:$G$105),"")&lt;&gt;"Terminé"),"Bloqué",IF($F9&lt;TODAY(),"En retard",IF($F9-TODAY()&lt;=Paramètres!$B$4,"Échéance proche","OK"))))))</f>
        <v/>
      </c>
      <c r="Q9" s="21" t="inlineStr">
        <is>
          <t>En attente du programme provisoire.</t>
        </is>
      </c>
    </row>
    <row r="10" ht="30" customHeight="1">
      <c r="A10" s="20" t="inlineStr">
        <is>
          <t>EVT-005</t>
        </is>
      </c>
      <c r="B10" s="20" t="inlineStr">
        <is>
          <t>Communication</t>
        </is>
      </c>
      <c r="C10" s="21" t="inlineStr">
        <is>
          <t>Supports visuels</t>
        </is>
      </c>
      <c r="D10" s="21" t="inlineStr">
        <is>
          <t>Équipe communication</t>
        </is>
      </c>
      <c r="E10" s="42" t="n">
        <v>46279</v>
      </c>
      <c r="F10" s="42" t="n">
        <v>46287</v>
      </c>
      <c r="G10" s="23" t="inlineStr">
        <is>
          <t>À faire</t>
        </is>
      </c>
      <c r="H10" s="23" t="inlineStr">
        <is>
          <t>Normale</t>
        </is>
      </c>
      <c r="I10" s="23" t="inlineStr">
        <is>
          <t>EVT-004</t>
        </is>
      </c>
      <c r="J10" s="42" t="n"/>
      <c r="K10" s="43" t="n">
        <v>1300</v>
      </c>
      <c r="L10" s="43" t="n">
        <v>0</v>
      </c>
      <c r="M10" s="37">
        <f>IF($C10="","",IF(OR($K10="",$L10=""),"",$L10-$K10))</f>
        <v/>
      </c>
      <c r="N10" s="44">
        <f>IF($C10="","",IFERROR(_xlfn.XLOOKUP($G10,Paramètres!$A$12:$A$16,Paramètres!$B$12:$B$16),""))</f>
        <v/>
      </c>
      <c r="O10" s="26">
        <f>IF(OR($C10="",$F10="",$G10="Terminé"),"",$F10-TODAY())</f>
        <v/>
      </c>
      <c r="P10" s="27">
        <f>IF($C10="","",IF($G10="Terminé","Clos",IF(AND($I10&lt;&gt;"",IFERROR(_xlfn.XLOOKUP($I10,'Suivi'!$A$6:$A$105,'Suivi'!$G$6:$G$105),"Introuvable")="Introuvable"),"Dépendance inconnue",IF(AND($I10&lt;&gt;"",IFERROR(_xlfn.XLOOKUP($I10,'Suivi'!$A$6:$A$105,'Suivi'!$G$6:$G$105),"")&lt;&gt;"Terminé"),"Bloqué",IF($F10&lt;TODAY(),"En retard",IF($F10-TODAY()&lt;=Paramètres!$B$4,"Échéance proche","OK"))))))</f>
        <v/>
      </c>
      <c r="Q10" s="21" t="inlineStr">
        <is>
          <t>Dépense nulle saisie explicitement.</t>
        </is>
      </c>
    </row>
    <row r="11" ht="30" customHeight="1">
      <c r="A11" s="20" t="inlineStr">
        <is>
          <t>EVT-006</t>
        </is>
      </c>
      <c r="B11" s="20" t="inlineStr">
        <is>
          <t>Accueil</t>
        </is>
      </c>
      <c r="C11" s="21" t="inlineStr">
        <is>
          <t>Plan d’accueil</t>
        </is>
      </c>
      <c r="D11" s="21" t="inlineStr">
        <is>
          <t>Équipe accueil</t>
        </is>
      </c>
      <c r="E11" s="42" t="n">
        <v>46280</v>
      </c>
      <c r="F11" s="42" t="n">
        <v>46290</v>
      </c>
      <c r="G11" s="23" t="inlineStr">
        <is>
          <t>En cours</t>
        </is>
      </c>
      <c r="H11" s="23" t="inlineStr">
        <is>
          <t>Haute</t>
        </is>
      </c>
      <c r="I11" s="23" t="inlineStr">
        <is>
          <t>EVT-001</t>
        </is>
      </c>
      <c r="J11" s="42" t="n"/>
      <c r="K11" s="43" t="n">
        <v>1600</v>
      </c>
      <c r="L11" s="43" t="n">
        <v>900</v>
      </c>
      <c r="M11" s="40">
        <f>IF($C11="","",IF(OR($K11="",$L11=""),"",$L11-$K11))</f>
        <v/>
      </c>
      <c r="N11" s="45">
        <f>IF($C11="","",IFERROR(_xlfn.XLOOKUP($G11,Paramètres!$A$12:$A$16,Paramètres!$B$12:$B$16),""))</f>
        <v/>
      </c>
      <c r="O11" s="29">
        <f>IF(OR($C11="",$F11="",$G11="Terminé"),"",$F11-TODAY())</f>
        <v/>
      </c>
      <c r="P11" s="30">
        <f>IF($C11="","",IF($G11="Terminé","Clos",IF(AND($I11&lt;&gt;"",IFERROR(_xlfn.XLOOKUP($I11,'Suivi'!$A$6:$A$105,'Suivi'!$G$6:$G$105),"Introuvable")="Introuvable"),"Dépendance inconnue",IF(AND($I11&lt;&gt;"",IFERROR(_xlfn.XLOOKUP($I11,'Suivi'!$A$6:$A$105,'Suivi'!$G$6:$G$105),"")&lt;&gt;"Terminé"),"Bloqué",IF($F11&lt;TODAY(),"En retard",IF($F11-TODAY()&lt;=Paramètres!$B$4,"Échéance proche","OK"))))))</f>
        <v/>
      </c>
      <c r="Q11" s="21" t="inlineStr">
        <is>
          <t>Parcours fictif en préparation.</t>
        </is>
      </c>
    </row>
    <row r="12" ht="30" customHeight="1">
      <c r="A12" s="20" t="inlineStr">
        <is>
          <t>EVT-007</t>
        </is>
      </c>
      <c r="B12" s="20" t="inlineStr">
        <is>
          <t>Technique</t>
        </is>
      </c>
      <c r="C12" s="21" t="inlineStr">
        <is>
          <t>Déroulé technique</t>
        </is>
      </c>
      <c r="D12" s="21" t="inlineStr">
        <is>
          <t>Équipe technique</t>
        </is>
      </c>
      <c r="E12" s="42" t="n">
        <v>46286</v>
      </c>
      <c r="F12" s="42" t="n">
        <v>46295</v>
      </c>
      <c r="G12" s="23" t="inlineStr">
        <is>
          <t>À faire</t>
        </is>
      </c>
      <c r="H12" s="23" t="inlineStr">
        <is>
          <t>Critique</t>
        </is>
      </c>
      <c r="I12" s="23" t="inlineStr">
        <is>
          <t>EVT-003</t>
        </is>
      </c>
      <c r="J12" s="42" t="n"/>
      <c r="K12" s="43" t="n">
        <v>3200</v>
      </c>
      <c r="L12" s="43" t="n">
        <v>2750</v>
      </c>
      <c r="M12" s="37">
        <f>IF($C12="","",IF(OR($K12="",$L12=""),"",$L12-$K12))</f>
        <v/>
      </c>
      <c r="N12" s="44">
        <f>IF($C12="","",IFERROR(_xlfn.XLOOKUP($G12,Paramètres!$A$12:$A$16,Paramètres!$B$12:$B$16),""))</f>
        <v/>
      </c>
      <c r="O12" s="26">
        <f>IF(OR($C12="",$F12="",$G12="Terminé"),"",$F12-TODAY())</f>
        <v/>
      </c>
      <c r="P12" s="27">
        <f>IF($C12="","",IF($G12="Terminé","Clos",IF(AND($I12&lt;&gt;"",IFERROR(_xlfn.XLOOKUP($I12,'Suivi'!$A$6:$A$105,'Suivi'!$G$6:$G$105),"Introuvable")="Introuvable"),"Dépendance inconnue",IF(AND($I12&lt;&gt;"",IFERROR(_xlfn.XLOOKUP($I12,'Suivi'!$A$6:$A$105,'Suivi'!$G$6:$G$105),"")&lt;&gt;"Terminé"),"Bloqué",IF($F12&lt;TODAY(),"En retard",IF($F12-TODAY()&lt;=Paramètres!$B$4,"Échéance proche","OK"))))))</f>
        <v/>
      </c>
      <c r="Q12" s="21" t="inlineStr">
        <is>
          <t>Préparation dépendante de la répartition des espaces.</t>
        </is>
      </c>
    </row>
    <row r="13" ht="30" customHeight="1">
      <c r="A13" s="20" t="inlineStr">
        <is>
          <t>EVT-008</t>
        </is>
      </c>
      <c r="B13" s="20" t="inlineStr">
        <is>
          <t>Logistique</t>
        </is>
      </c>
      <c r="C13" s="21" t="inlineStr">
        <is>
          <t>Signalétique</t>
        </is>
      </c>
      <c r="D13" s="21" t="inlineStr">
        <is>
          <t>Équipe logistique</t>
        </is>
      </c>
      <c r="E13" s="42" t="n">
        <v>46289</v>
      </c>
      <c r="F13" s="42" t="n">
        <v>46300</v>
      </c>
      <c r="G13" s="23" t="inlineStr">
        <is>
          <t>À faire</t>
        </is>
      </c>
      <c r="H13" s="23" t="inlineStr">
        <is>
          <t>Normale</t>
        </is>
      </c>
      <c r="I13" s="23" t="inlineStr">
        <is>
          <t>EVT-006</t>
        </is>
      </c>
      <c r="J13" s="42" t="n"/>
      <c r="K13" s="43" t="n">
        <v>800</v>
      </c>
      <c r="L13" s="43" t="n">
        <v>0</v>
      </c>
      <c r="M13" s="40">
        <f>IF($C13="","",IF(OR($K13="",$L13=""),"",$L13-$K13))</f>
        <v/>
      </c>
      <c r="N13" s="45">
        <f>IF($C13="","",IFERROR(_xlfn.XLOOKUP($G13,Paramètres!$A$12:$A$16,Paramètres!$B$12:$B$16),""))</f>
        <v/>
      </c>
      <c r="O13" s="29">
        <f>IF(OR($C13="",$F13="",$G13="Terminé"),"",$F13-TODAY())</f>
        <v/>
      </c>
      <c r="P13" s="30">
        <f>IF($C13="","",IF($G13="Terminé","Clos",IF(AND($I13&lt;&gt;"",IFERROR(_xlfn.XLOOKUP($I13,'Suivi'!$A$6:$A$105,'Suivi'!$G$6:$G$105),"Introuvable")="Introuvable"),"Dépendance inconnue",IF(AND($I13&lt;&gt;"",IFERROR(_xlfn.XLOOKUP($I13,'Suivi'!$A$6:$A$105,'Suivi'!$G$6:$G$105),"")&lt;&gt;"Terminé"),"Bloqué",IF($F13&lt;TODAY(),"En retard",IF($F13-TODAY()&lt;=Paramètres!$B$4,"Échéance proche","OK"))))))</f>
        <v/>
      </c>
      <c r="Q13" s="21" t="inlineStr">
        <is>
          <t>Maquette fictive à préparer.</t>
        </is>
      </c>
    </row>
    <row r="14" ht="30" customHeight="1">
      <c r="A14" s="20" t="inlineStr">
        <is>
          <t>EVT-009</t>
        </is>
      </c>
      <c r="B14" s="20" t="inlineStr">
        <is>
          <t>Pilotage</t>
        </is>
      </c>
      <c r="C14" s="21" t="inlineStr">
        <is>
          <t>Brief des rôles</t>
        </is>
      </c>
      <c r="D14" s="21" t="inlineStr">
        <is>
          <t>Coordination</t>
        </is>
      </c>
      <c r="E14" s="42" t="n">
        <v>46296</v>
      </c>
      <c r="F14" s="42" t="n">
        <v>46307</v>
      </c>
      <c r="G14" s="23" t="inlineStr">
        <is>
          <t>À faire</t>
        </is>
      </c>
      <c r="H14" s="23" t="inlineStr">
        <is>
          <t>Haute</t>
        </is>
      </c>
      <c r="I14" s="23" t="inlineStr">
        <is>
          <t>EVT-007</t>
        </is>
      </c>
      <c r="J14" s="42" t="n"/>
      <c r="K14" s="43" t="n">
        <v>500</v>
      </c>
      <c r="L14" s="43" t="n">
        <v>0</v>
      </c>
      <c r="M14" s="37">
        <f>IF($C14="","",IF(OR($K14="",$L14=""),"",$L14-$K14))</f>
        <v/>
      </c>
      <c r="N14" s="44">
        <f>IF($C14="","",IFERROR(_xlfn.XLOOKUP($G14,Paramètres!$A$12:$A$16,Paramètres!$B$12:$B$16),""))</f>
        <v/>
      </c>
      <c r="O14" s="26">
        <f>IF(OR($C14="",$F14="",$G14="Terminé"),"",$F14-TODAY())</f>
        <v/>
      </c>
      <c r="P14" s="27">
        <f>IF($C14="","",IF($G14="Terminé","Clos",IF(AND($I14&lt;&gt;"",IFERROR(_xlfn.XLOOKUP($I14,'Suivi'!$A$6:$A$105,'Suivi'!$G$6:$G$105),"Introuvable")="Introuvable"),"Dépendance inconnue",IF(AND($I14&lt;&gt;"",IFERROR(_xlfn.XLOOKUP($I14,'Suivi'!$A$6:$A$105,'Suivi'!$G$6:$G$105),"")&lt;&gt;"Terminé"),"Bloqué",IF($F14&lt;TODAY(),"En retard",IF($F14-TODAY()&lt;=Paramètres!$B$4,"Échéance proche","OK"))))))</f>
        <v/>
      </c>
      <c r="Q14" s="21" t="inlineStr">
        <is>
          <t>Brief interne de démonstration.</t>
        </is>
      </c>
    </row>
    <row r="15" ht="30" customHeight="1">
      <c r="A15" s="20" t="inlineStr">
        <is>
          <t>EVT-010</t>
        </is>
      </c>
      <c r="B15" s="20" t="inlineStr">
        <is>
          <t>Clôture</t>
        </is>
      </c>
      <c r="C15" s="21" t="inlineStr">
        <is>
          <t>Bilan interne</t>
        </is>
      </c>
      <c r="D15" s="21" t="inlineStr">
        <is>
          <t>Coordination</t>
        </is>
      </c>
      <c r="E15" s="42" t="n">
        <v>46310</v>
      </c>
      <c r="F15" s="42" t="n">
        <v>46315</v>
      </c>
      <c r="G15" s="23" t="inlineStr">
        <is>
          <t>À faire</t>
        </is>
      </c>
      <c r="H15" s="23" t="inlineStr">
        <is>
          <t>Normale</t>
        </is>
      </c>
      <c r="I15" s="23" t="inlineStr">
        <is>
          <t>EVT-009</t>
        </is>
      </c>
      <c r="J15" s="42" t="n"/>
      <c r="K15" s="43" t="n">
        <v>0</v>
      </c>
      <c r="L15" s="43" t="n">
        <v>0</v>
      </c>
      <c r="M15" s="40">
        <f>IF($C15="","",IF(OR($K15="",$L15=""),"",$L15-$K15))</f>
        <v/>
      </c>
      <c r="N15" s="45">
        <f>IF($C15="","",IFERROR(_xlfn.XLOOKUP($G15,Paramètres!$A$12:$A$16,Paramètres!$B$12:$B$16),""))</f>
        <v/>
      </c>
      <c r="O15" s="29">
        <f>IF(OR($C15="",$F15="",$G15="Terminé"),"",$F15-TODAY())</f>
        <v/>
      </c>
      <c r="P15" s="30">
        <f>IF($C15="","",IF($G15="Terminé","Clos",IF(AND($I15&lt;&gt;"",IFERROR(_xlfn.XLOOKUP($I15,'Suivi'!$A$6:$A$105,'Suivi'!$G$6:$G$105),"Introuvable")="Introuvable"),"Dépendance inconnue",IF(AND($I15&lt;&gt;"",IFERROR(_xlfn.XLOOKUP($I15,'Suivi'!$A$6:$A$105,'Suivi'!$G$6:$G$105),"")&lt;&gt;"Terminé"),"Bloqué",IF($F15&lt;TODAY(),"En retard",IF($F15-TODAY()&lt;=Paramètres!$B$4,"Échéance proche","OK"))))))</f>
        <v/>
      </c>
      <c r="Q15" s="21" t="inlineStr">
        <is>
          <t>Budget nul saisi explicitement.</t>
        </is>
      </c>
    </row>
    <row r="16" ht="22" customHeight="1">
      <c r="A16" s="20" t="n"/>
      <c r="B16" s="20" t="n"/>
      <c r="C16" s="21" t="n"/>
      <c r="D16" s="21" t="n"/>
      <c r="E16" s="42" t="n"/>
      <c r="F16" s="42" t="n"/>
      <c r="G16" s="23" t="n"/>
      <c r="H16" s="23" t="n"/>
      <c r="I16" s="23" t="n"/>
      <c r="J16" s="42" t="n"/>
      <c r="K16" s="43" t="n"/>
      <c r="L16" s="43" t="n"/>
      <c r="M16" s="37">
        <f>IF($C16="","",IF(OR($K16="",$L16=""),"",$L16-$K16))</f>
        <v/>
      </c>
      <c r="N16" s="44">
        <f>IF($C16="","",IFERROR(_xlfn.XLOOKUP($G16,Paramètres!$A$12:$A$16,Paramètres!$B$12:$B$16),""))</f>
        <v/>
      </c>
      <c r="O16" s="26">
        <f>IF(OR($C16="",$F16="",$G16="Terminé"),"",$F16-TODAY())</f>
        <v/>
      </c>
      <c r="P16" s="27">
        <f>IF($C16="","",IF($G16="Terminé","Clos",IF(AND($I16&lt;&gt;"",IFERROR(_xlfn.XLOOKUP($I16,'Suivi'!$A$6:$A$105,'Suivi'!$G$6:$G$105),"Introuvable")="Introuvable"),"Dépendance inconnue",IF(AND($I16&lt;&gt;"",IFERROR(_xlfn.XLOOKUP($I16,'Suivi'!$A$6:$A$105,'Suivi'!$G$6:$G$105),"")&lt;&gt;"Terminé"),"Bloqué",IF($F16&lt;TODAY(),"En retard",IF($F16-TODAY()&lt;=Paramètres!$B$4,"Échéance proche","OK"))))))</f>
        <v/>
      </c>
      <c r="Q16" s="21" t="n"/>
    </row>
    <row r="17" ht="22" customHeight="1">
      <c r="A17" s="20" t="n"/>
      <c r="B17" s="20" t="n"/>
      <c r="C17" s="21" t="n"/>
      <c r="D17" s="21" t="n"/>
      <c r="E17" s="42" t="n"/>
      <c r="F17" s="42" t="n"/>
      <c r="G17" s="23" t="n"/>
      <c r="H17" s="23" t="n"/>
      <c r="I17" s="23" t="n"/>
      <c r="J17" s="42" t="n"/>
      <c r="K17" s="43" t="n"/>
      <c r="L17" s="43" t="n"/>
      <c r="M17" s="40">
        <f>IF($C17="","",IF(OR($K17="",$L17=""),"",$L17-$K17))</f>
        <v/>
      </c>
      <c r="N17" s="45">
        <f>IF($C17="","",IFERROR(_xlfn.XLOOKUP($G17,Paramètres!$A$12:$A$16,Paramètres!$B$12:$B$16),""))</f>
        <v/>
      </c>
      <c r="O17" s="29">
        <f>IF(OR($C17="",$F17="",$G17="Terminé"),"",$F17-TODAY())</f>
        <v/>
      </c>
      <c r="P17" s="30">
        <f>IF($C17="","",IF($G17="Terminé","Clos",IF(AND($I17&lt;&gt;"",IFERROR(_xlfn.XLOOKUP($I17,'Suivi'!$A$6:$A$105,'Suivi'!$G$6:$G$105),"Introuvable")="Introuvable"),"Dépendance inconnue",IF(AND($I17&lt;&gt;"",IFERROR(_xlfn.XLOOKUP($I17,'Suivi'!$A$6:$A$105,'Suivi'!$G$6:$G$105),"")&lt;&gt;"Terminé"),"Bloqué",IF($F17&lt;TODAY(),"En retard",IF($F17-TODAY()&lt;=Paramètres!$B$4,"Échéance proche","OK"))))))</f>
        <v/>
      </c>
      <c r="Q17" s="21" t="n"/>
    </row>
    <row r="18" ht="22" customHeight="1">
      <c r="A18" s="20" t="n"/>
      <c r="B18" s="20" t="n"/>
      <c r="C18" s="21" t="n"/>
      <c r="D18" s="21" t="n"/>
      <c r="E18" s="42" t="n"/>
      <c r="F18" s="42" t="n"/>
      <c r="G18" s="23" t="n"/>
      <c r="H18" s="23" t="n"/>
      <c r="I18" s="23" t="n"/>
      <c r="J18" s="42" t="n"/>
      <c r="K18" s="43" t="n"/>
      <c r="L18" s="43" t="n"/>
      <c r="M18" s="37">
        <f>IF($C18="","",IF(OR($K18="",$L18=""),"",$L18-$K18))</f>
        <v/>
      </c>
      <c r="N18" s="44">
        <f>IF($C18="","",IFERROR(_xlfn.XLOOKUP($G18,Paramètres!$A$12:$A$16,Paramètres!$B$12:$B$16),""))</f>
        <v/>
      </c>
      <c r="O18" s="26">
        <f>IF(OR($C18="",$F18="",$G18="Terminé"),"",$F18-TODAY())</f>
        <v/>
      </c>
      <c r="P18" s="27">
        <f>IF($C18="","",IF($G18="Terminé","Clos",IF(AND($I18&lt;&gt;"",IFERROR(_xlfn.XLOOKUP($I18,'Suivi'!$A$6:$A$105,'Suivi'!$G$6:$G$105),"Introuvable")="Introuvable"),"Dépendance inconnue",IF(AND($I18&lt;&gt;"",IFERROR(_xlfn.XLOOKUP($I18,'Suivi'!$A$6:$A$105,'Suivi'!$G$6:$G$105),"")&lt;&gt;"Terminé"),"Bloqué",IF($F18&lt;TODAY(),"En retard",IF($F18-TODAY()&lt;=Paramètres!$B$4,"Échéance proche","OK"))))))</f>
        <v/>
      </c>
      <c r="Q18" s="21" t="n"/>
    </row>
    <row r="19" ht="22" customHeight="1">
      <c r="A19" s="20" t="n"/>
      <c r="B19" s="20" t="n"/>
      <c r="C19" s="21" t="n"/>
      <c r="D19" s="21" t="n"/>
      <c r="E19" s="42" t="n"/>
      <c r="F19" s="42" t="n"/>
      <c r="G19" s="23" t="n"/>
      <c r="H19" s="23" t="n"/>
      <c r="I19" s="23" t="n"/>
      <c r="J19" s="42" t="n"/>
      <c r="K19" s="43" t="n"/>
      <c r="L19" s="43" t="n"/>
      <c r="M19" s="40">
        <f>IF($C19="","",IF(OR($K19="",$L19=""),"",$L19-$K19))</f>
        <v/>
      </c>
      <c r="N19" s="45">
        <f>IF($C19="","",IFERROR(_xlfn.XLOOKUP($G19,Paramètres!$A$12:$A$16,Paramètres!$B$12:$B$16),""))</f>
        <v/>
      </c>
      <c r="O19" s="29">
        <f>IF(OR($C19="",$F19="",$G19="Terminé"),"",$F19-TODAY())</f>
        <v/>
      </c>
      <c r="P19" s="30">
        <f>IF($C19="","",IF($G19="Terminé","Clos",IF(AND($I19&lt;&gt;"",IFERROR(_xlfn.XLOOKUP($I19,'Suivi'!$A$6:$A$105,'Suivi'!$G$6:$G$105),"Introuvable")="Introuvable"),"Dépendance inconnue",IF(AND($I19&lt;&gt;"",IFERROR(_xlfn.XLOOKUP($I19,'Suivi'!$A$6:$A$105,'Suivi'!$G$6:$G$105),"")&lt;&gt;"Terminé"),"Bloqué",IF($F19&lt;TODAY(),"En retard",IF($F19-TODAY()&lt;=Paramètres!$B$4,"Échéance proche","OK"))))))</f>
        <v/>
      </c>
      <c r="Q19" s="21" t="n"/>
    </row>
    <row r="20" ht="22" customHeight="1">
      <c r="A20" s="20" t="n"/>
      <c r="B20" s="20" t="n"/>
      <c r="C20" s="21" t="n"/>
      <c r="D20" s="21" t="n"/>
      <c r="E20" s="42" t="n"/>
      <c r="F20" s="42" t="n"/>
      <c r="G20" s="23" t="n"/>
      <c r="H20" s="23" t="n"/>
      <c r="I20" s="23" t="n"/>
      <c r="J20" s="42" t="n"/>
      <c r="K20" s="43" t="n"/>
      <c r="L20" s="43" t="n"/>
      <c r="M20" s="37">
        <f>IF($C20="","",IF(OR($K20="",$L20=""),"",$L20-$K20))</f>
        <v/>
      </c>
      <c r="N20" s="44">
        <f>IF($C20="","",IFERROR(_xlfn.XLOOKUP($G20,Paramètres!$A$12:$A$16,Paramètres!$B$12:$B$16),""))</f>
        <v/>
      </c>
      <c r="O20" s="26">
        <f>IF(OR($C20="",$F20="",$G20="Terminé"),"",$F20-TODAY())</f>
        <v/>
      </c>
      <c r="P20" s="27">
        <f>IF($C20="","",IF($G20="Terminé","Clos",IF(AND($I20&lt;&gt;"",IFERROR(_xlfn.XLOOKUP($I20,'Suivi'!$A$6:$A$105,'Suivi'!$G$6:$G$105),"Introuvable")="Introuvable"),"Dépendance inconnue",IF(AND($I20&lt;&gt;"",IFERROR(_xlfn.XLOOKUP($I20,'Suivi'!$A$6:$A$105,'Suivi'!$G$6:$G$105),"")&lt;&gt;"Terminé"),"Bloqué",IF($F20&lt;TODAY(),"En retard",IF($F20-TODAY()&lt;=Paramètres!$B$4,"Échéance proche","OK"))))))</f>
        <v/>
      </c>
      <c r="Q20" s="21" t="n"/>
    </row>
    <row r="21" ht="22" customHeight="1">
      <c r="A21" s="20" t="n"/>
      <c r="B21" s="20" t="n"/>
      <c r="C21" s="21" t="n"/>
      <c r="D21" s="21" t="n"/>
      <c r="E21" s="42" t="n"/>
      <c r="F21" s="42" t="n"/>
      <c r="G21" s="23" t="n"/>
      <c r="H21" s="23" t="n"/>
      <c r="I21" s="23" t="n"/>
      <c r="J21" s="42" t="n"/>
      <c r="K21" s="43" t="n"/>
      <c r="L21" s="43" t="n"/>
      <c r="M21" s="40">
        <f>IF($C21="","",IF(OR($K21="",$L21=""),"",$L21-$K21))</f>
        <v/>
      </c>
      <c r="N21" s="45">
        <f>IF($C21="","",IFERROR(_xlfn.XLOOKUP($G21,Paramètres!$A$12:$A$16,Paramètres!$B$12:$B$16),""))</f>
        <v/>
      </c>
      <c r="O21" s="29">
        <f>IF(OR($C21="",$F21="",$G21="Terminé"),"",$F21-TODAY())</f>
        <v/>
      </c>
      <c r="P21" s="30">
        <f>IF($C21="","",IF($G21="Terminé","Clos",IF(AND($I21&lt;&gt;"",IFERROR(_xlfn.XLOOKUP($I21,'Suivi'!$A$6:$A$105,'Suivi'!$G$6:$G$105),"Introuvable")="Introuvable"),"Dépendance inconnue",IF(AND($I21&lt;&gt;"",IFERROR(_xlfn.XLOOKUP($I21,'Suivi'!$A$6:$A$105,'Suivi'!$G$6:$G$105),"")&lt;&gt;"Terminé"),"Bloqué",IF($F21&lt;TODAY(),"En retard",IF($F21-TODAY()&lt;=Paramètres!$B$4,"Échéance proche","OK"))))))</f>
        <v/>
      </c>
      <c r="Q21" s="21" t="n"/>
    </row>
    <row r="22" ht="22" customHeight="1">
      <c r="A22" s="20" t="n"/>
      <c r="B22" s="20" t="n"/>
      <c r="C22" s="21" t="n"/>
      <c r="D22" s="21" t="n"/>
      <c r="E22" s="42" t="n"/>
      <c r="F22" s="42" t="n"/>
      <c r="G22" s="23" t="n"/>
      <c r="H22" s="23" t="n"/>
      <c r="I22" s="23" t="n"/>
      <c r="J22" s="42" t="n"/>
      <c r="K22" s="43" t="n"/>
      <c r="L22" s="43" t="n"/>
      <c r="M22" s="37">
        <f>IF($C22="","",IF(OR($K22="",$L22=""),"",$L22-$K22))</f>
        <v/>
      </c>
      <c r="N22" s="44">
        <f>IF($C22="","",IFERROR(_xlfn.XLOOKUP($G22,Paramètres!$A$12:$A$16,Paramètres!$B$12:$B$16),""))</f>
        <v/>
      </c>
      <c r="O22" s="26">
        <f>IF(OR($C22="",$F22="",$G22="Terminé"),"",$F22-TODAY())</f>
        <v/>
      </c>
      <c r="P22" s="27">
        <f>IF($C22="","",IF($G22="Terminé","Clos",IF(AND($I22&lt;&gt;"",IFERROR(_xlfn.XLOOKUP($I22,'Suivi'!$A$6:$A$105,'Suivi'!$G$6:$G$105),"Introuvable")="Introuvable"),"Dépendance inconnue",IF(AND($I22&lt;&gt;"",IFERROR(_xlfn.XLOOKUP($I22,'Suivi'!$A$6:$A$105,'Suivi'!$G$6:$G$105),"")&lt;&gt;"Terminé"),"Bloqué",IF($F22&lt;TODAY(),"En retard",IF($F22-TODAY()&lt;=Paramètres!$B$4,"Échéance proche","OK"))))))</f>
        <v/>
      </c>
      <c r="Q22" s="21" t="n"/>
    </row>
    <row r="23" ht="22" customHeight="1">
      <c r="A23" s="20" t="n"/>
      <c r="B23" s="20" t="n"/>
      <c r="C23" s="21" t="n"/>
      <c r="D23" s="21" t="n"/>
      <c r="E23" s="42" t="n"/>
      <c r="F23" s="42" t="n"/>
      <c r="G23" s="23" t="n"/>
      <c r="H23" s="23" t="n"/>
      <c r="I23" s="23" t="n"/>
      <c r="J23" s="42" t="n"/>
      <c r="K23" s="43" t="n"/>
      <c r="L23" s="43" t="n"/>
      <c r="M23" s="40">
        <f>IF($C23="","",IF(OR($K23="",$L23=""),"",$L23-$K23))</f>
        <v/>
      </c>
      <c r="N23" s="45">
        <f>IF($C23="","",IFERROR(_xlfn.XLOOKUP($G23,Paramètres!$A$12:$A$16,Paramètres!$B$12:$B$16),""))</f>
        <v/>
      </c>
      <c r="O23" s="29">
        <f>IF(OR($C23="",$F23="",$G23="Terminé"),"",$F23-TODAY())</f>
        <v/>
      </c>
      <c r="P23" s="30">
        <f>IF($C23="","",IF($G23="Terminé","Clos",IF(AND($I23&lt;&gt;"",IFERROR(_xlfn.XLOOKUP($I23,'Suivi'!$A$6:$A$105,'Suivi'!$G$6:$G$105),"Introuvable")="Introuvable"),"Dépendance inconnue",IF(AND($I23&lt;&gt;"",IFERROR(_xlfn.XLOOKUP($I23,'Suivi'!$A$6:$A$105,'Suivi'!$G$6:$G$105),"")&lt;&gt;"Terminé"),"Bloqué",IF($F23&lt;TODAY(),"En retard",IF($F23-TODAY()&lt;=Paramètres!$B$4,"Échéance proche","OK"))))))</f>
        <v/>
      </c>
      <c r="Q23" s="21" t="n"/>
    </row>
    <row r="24" ht="22" customHeight="1">
      <c r="A24" s="20" t="n"/>
      <c r="B24" s="20" t="n"/>
      <c r="C24" s="21" t="n"/>
      <c r="D24" s="21" t="n"/>
      <c r="E24" s="42" t="n"/>
      <c r="F24" s="42" t="n"/>
      <c r="G24" s="23" t="n"/>
      <c r="H24" s="23" t="n"/>
      <c r="I24" s="23" t="n"/>
      <c r="J24" s="42" t="n"/>
      <c r="K24" s="43" t="n"/>
      <c r="L24" s="43" t="n"/>
      <c r="M24" s="37">
        <f>IF($C24="","",IF(OR($K24="",$L24=""),"",$L24-$K24))</f>
        <v/>
      </c>
      <c r="N24" s="44">
        <f>IF($C24="","",IFERROR(_xlfn.XLOOKUP($G24,Paramètres!$A$12:$A$16,Paramètres!$B$12:$B$16),""))</f>
        <v/>
      </c>
      <c r="O24" s="26">
        <f>IF(OR($C24="",$F24="",$G24="Terminé"),"",$F24-TODAY())</f>
        <v/>
      </c>
      <c r="P24" s="27">
        <f>IF($C24="","",IF($G24="Terminé","Clos",IF(AND($I24&lt;&gt;"",IFERROR(_xlfn.XLOOKUP($I24,'Suivi'!$A$6:$A$105,'Suivi'!$G$6:$G$105),"Introuvable")="Introuvable"),"Dépendance inconnue",IF(AND($I24&lt;&gt;"",IFERROR(_xlfn.XLOOKUP($I24,'Suivi'!$A$6:$A$105,'Suivi'!$G$6:$G$105),"")&lt;&gt;"Terminé"),"Bloqué",IF($F24&lt;TODAY(),"En retard",IF($F24-TODAY()&lt;=Paramètres!$B$4,"Échéance proche","OK"))))))</f>
        <v/>
      </c>
      <c r="Q24" s="21" t="n"/>
    </row>
    <row r="25" ht="22" customHeight="1">
      <c r="A25" s="20" t="n"/>
      <c r="B25" s="20" t="n"/>
      <c r="C25" s="21" t="n"/>
      <c r="D25" s="21" t="n"/>
      <c r="E25" s="42" t="n"/>
      <c r="F25" s="42" t="n"/>
      <c r="G25" s="23" t="n"/>
      <c r="H25" s="23" t="n"/>
      <c r="I25" s="23" t="n"/>
      <c r="J25" s="42" t="n"/>
      <c r="K25" s="43" t="n"/>
      <c r="L25" s="43" t="n"/>
      <c r="M25" s="40">
        <f>IF($C25="","",IF(OR($K25="",$L25=""),"",$L25-$K25))</f>
        <v/>
      </c>
      <c r="N25" s="45">
        <f>IF($C25="","",IFERROR(_xlfn.XLOOKUP($G25,Paramètres!$A$12:$A$16,Paramètres!$B$12:$B$16),""))</f>
        <v/>
      </c>
      <c r="O25" s="29">
        <f>IF(OR($C25="",$F25="",$G25="Terminé"),"",$F25-TODAY())</f>
        <v/>
      </c>
      <c r="P25" s="30">
        <f>IF($C25="","",IF($G25="Terminé","Clos",IF(AND($I25&lt;&gt;"",IFERROR(_xlfn.XLOOKUP($I25,'Suivi'!$A$6:$A$105,'Suivi'!$G$6:$G$105),"Introuvable")="Introuvable"),"Dépendance inconnue",IF(AND($I25&lt;&gt;"",IFERROR(_xlfn.XLOOKUP($I25,'Suivi'!$A$6:$A$105,'Suivi'!$G$6:$G$105),"")&lt;&gt;"Terminé"),"Bloqué",IF($F25&lt;TODAY(),"En retard",IF($F25-TODAY()&lt;=Paramètres!$B$4,"Échéance proche","OK"))))))</f>
        <v/>
      </c>
      <c r="Q25" s="21" t="n"/>
    </row>
    <row r="26" ht="22" customHeight="1">
      <c r="A26" s="20" t="n"/>
      <c r="B26" s="20" t="n"/>
      <c r="C26" s="21" t="n"/>
      <c r="D26" s="21" t="n"/>
      <c r="E26" s="42" t="n"/>
      <c r="F26" s="42" t="n"/>
      <c r="G26" s="23" t="n"/>
      <c r="H26" s="23" t="n"/>
      <c r="I26" s="23" t="n"/>
      <c r="J26" s="42" t="n"/>
      <c r="K26" s="43" t="n"/>
      <c r="L26" s="43" t="n"/>
      <c r="M26" s="37">
        <f>IF($C26="","",IF(OR($K26="",$L26=""),"",$L26-$K26))</f>
        <v/>
      </c>
      <c r="N26" s="44">
        <f>IF($C26="","",IFERROR(_xlfn.XLOOKUP($G26,Paramètres!$A$12:$A$16,Paramètres!$B$12:$B$16),""))</f>
        <v/>
      </c>
      <c r="O26" s="26">
        <f>IF(OR($C26="",$F26="",$G26="Terminé"),"",$F26-TODAY())</f>
        <v/>
      </c>
      <c r="P26" s="27">
        <f>IF($C26="","",IF($G26="Terminé","Clos",IF(AND($I26&lt;&gt;"",IFERROR(_xlfn.XLOOKUP($I26,'Suivi'!$A$6:$A$105,'Suivi'!$G$6:$G$105),"Introuvable")="Introuvable"),"Dépendance inconnue",IF(AND($I26&lt;&gt;"",IFERROR(_xlfn.XLOOKUP($I26,'Suivi'!$A$6:$A$105,'Suivi'!$G$6:$G$105),"")&lt;&gt;"Terminé"),"Bloqué",IF($F26&lt;TODAY(),"En retard",IF($F26-TODAY()&lt;=Paramètres!$B$4,"Échéance proche","OK"))))))</f>
        <v/>
      </c>
      <c r="Q26" s="21" t="n"/>
    </row>
    <row r="27" ht="22" customHeight="1">
      <c r="A27" s="20" t="n"/>
      <c r="B27" s="20" t="n"/>
      <c r="C27" s="21" t="n"/>
      <c r="D27" s="21" t="n"/>
      <c r="E27" s="42" t="n"/>
      <c r="F27" s="42" t="n"/>
      <c r="G27" s="23" t="n"/>
      <c r="H27" s="23" t="n"/>
      <c r="I27" s="23" t="n"/>
      <c r="J27" s="42" t="n"/>
      <c r="K27" s="43" t="n"/>
      <c r="L27" s="43" t="n"/>
      <c r="M27" s="40">
        <f>IF($C27="","",IF(OR($K27="",$L27=""),"",$L27-$K27))</f>
        <v/>
      </c>
      <c r="N27" s="45">
        <f>IF($C27="","",IFERROR(_xlfn.XLOOKUP($G27,Paramètres!$A$12:$A$16,Paramètres!$B$12:$B$16),""))</f>
        <v/>
      </c>
      <c r="O27" s="29">
        <f>IF(OR($C27="",$F27="",$G27="Terminé"),"",$F27-TODAY())</f>
        <v/>
      </c>
      <c r="P27" s="30">
        <f>IF($C27="","",IF($G27="Terminé","Clos",IF(AND($I27&lt;&gt;"",IFERROR(_xlfn.XLOOKUP($I27,'Suivi'!$A$6:$A$105,'Suivi'!$G$6:$G$105),"Introuvable")="Introuvable"),"Dépendance inconnue",IF(AND($I27&lt;&gt;"",IFERROR(_xlfn.XLOOKUP($I27,'Suivi'!$A$6:$A$105,'Suivi'!$G$6:$G$105),"")&lt;&gt;"Terminé"),"Bloqué",IF($F27&lt;TODAY(),"En retard",IF($F27-TODAY()&lt;=Paramètres!$B$4,"Échéance proche","OK"))))))</f>
        <v/>
      </c>
      <c r="Q27" s="21" t="n"/>
    </row>
    <row r="28" ht="22" customHeight="1">
      <c r="A28" s="20" t="n"/>
      <c r="B28" s="20" t="n"/>
      <c r="C28" s="21" t="n"/>
      <c r="D28" s="21" t="n"/>
      <c r="E28" s="42" t="n"/>
      <c r="F28" s="42" t="n"/>
      <c r="G28" s="23" t="n"/>
      <c r="H28" s="23" t="n"/>
      <c r="I28" s="23" t="n"/>
      <c r="J28" s="42" t="n"/>
      <c r="K28" s="43" t="n"/>
      <c r="L28" s="43" t="n"/>
      <c r="M28" s="37">
        <f>IF($C28="","",IF(OR($K28="",$L28=""),"",$L28-$K28))</f>
        <v/>
      </c>
      <c r="N28" s="44">
        <f>IF($C28="","",IFERROR(_xlfn.XLOOKUP($G28,Paramètres!$A$12:$A$16,Paramètres!$B$12:$B$16),""))</f>
        <v/>
      </c>
      <c r="O28" s="26">
        <f>IF(OR($C28="",$F28="",$G28="Terminé"),"",$F28-TODAY())</f>
        <v/>
      </c>
      <c r="P28" s="27">
        <f>IF($C28="","",IF($G28="Terminé","Clos",IF(AND($I28&lt;&gt;"",IFERROR(_xlfn.XLOOKUP($I28,'Suivi'!$A$6:$A$105,'Suivi'!$G$6:$G$105),"Introuvable")="Introuvable"),"Dépendance inconnue",IF(AND($I28&lt;&gt;"",IFERROR(_xlfn.XLOOKUP($I28,'Suivi'!$A$6:$A$105,'Suivi'!$G$6:$G$105),"")&lt;&gt;"Terminé"),"Bloqué",IF($F28&lt;TODAY(),"En retard",IF($F28-TODAY()&lt;=Paramètres!$B$4,"Échéance proche","OK"))))))</f>
        <v/>
      </c>
      <c r="Q28" s="21" t="n"/>
    </row>
    <row r="29" ht="22" customHeight="1">
      <c r="A29" s="20" t="n"/>
      <c r="B29" s="20" t="n"/>
      <c r="C29" s="21" t="n"/>
      <c r="D29" s="21" t="n"/>
      <c r="E29" s="42" t="n"/>
      <c r="F29" s="42" t="n"/>
      <c r="G29" s="23" t="n"/>
      <c r="H29" s="23" t="n"/>
      <c r="I29" s="23" t="n"/>
      <c r="J29" s="42" t="n"/>
      <c r="K29" s="43" t="n"/>
      <c r="L29" s="43" t="n"/>
      <c r="M29" s="40">
        <f>IF($C29="","",IF(OR($K29="",$L29=""),"",$L29-$K29))</f>
        <v/>
      </c>
      <c r="N29" s="45">
        <f>IF($C29="","",IFERROR(_xlfn.XLOOKUP($G29,Paramètres!$A$12:$A$16,Paramètres!$B$12:$B$16),""))</f>
        <v/>
      </c>
      <c r="O29" s="29">
        <f>IF(OR($C29="",$F29="",$G29="Terminé"),"",$F29-TODAY())</f>
        <v/>
      </c>
      <c r="P29" s="30">
        <f>IF($C29="","",IF($G29="Terminé","Clos",IF(AND($I29&lt;&gt;"",IFERROR(_xlfn.XLOOKUP($I29,'Suivi'!$A$6:$A$105,'Suivi'!$G$6:$G$105),"Introuvable")="Introuvable"),"Dépendance inconnue",IF(AND($I29&lt;&gt;"",IFERROR(_xlfn.XLOOKUP($I29,'Suivi'!$A$6:$A$105,'Suivi'!$G$6:$G$105),"")&lt;&gt;"Terminé"),"Bloqué",IF($F29&lt;TODAY(),"En retard",IF($F29-TODAY()&lt;=Paramètres!$B$4,"Échéance proche","OK"))))))</f>
        <v/>
      </c>
      <c r="Q29" s="21" t="n"/>
    </row>
    <row r="30" ht="22" customHeight="1">
      <c r="A30" s="20" t="n"/>
      <c r="B30" s="20" t="n"/>
      <c r="C30" s="21" t="n"/>
      <c r="D30" s="21" t="n"/>
      <c r="E30" s="42" t="n"/>
      <c r="F30" s="42" t="n"/>
      <c r="G30" s="23" t="n"/>
      <c r="H30" s="23" t="n"/>
      <c r="I30" s="23" t="n"/>
      <c r="J30" s="42" t="n"/>
      <c r="K30" s="43" t="n"/>
      <c r="L30" s="43" t="n"/>
      <c r="M30" s="37">
        <f>IF($C30="","",IF(OR($K30="",$L30=""),"",$L30-$K30))</f>
        <v/>
      </c>
      <c r="N30" s="44">
        <f>IF($C30="","",IFERROR(_xlfn.XLOOKUP($G30,Paramètres!$A$12:$A$16,Paramètres!$B$12:$B$16),""))</f>
        <v/>
      </c>
      <c r="O30" s="26">
        <f>IF(OR($C30="",$F30="",$G30="Terminé"),"",$F30-TODAY())</f>
        <v/>
      </c>
      <c r="P30" s="27">
        <f>IF($C30="","",IF($G30="Terminé","Clos",IF(AND($I30&lt;&gt;"",IFERROR(_xlfn.XLOOKUP($I30,'Suivi'!$A$6:$A$105,'Suivi'!$G$6:$G$105),"Introuvable")="Introuvable"),"Dépendance inconnue",IF(AND($I30&lt;&gt;"",IFERROR(_xlfn.XLOOKUP($I30,'Suivi'!$A$6:$A$105,'Suivi'!$G$6:$G$105),"")&lt;&gt;"Terminé"),"Bloqué",IF($F30&lt;TODAY(),"En retard",IF($F30-TODAY()&lt;=Paramètres!$B$4,"Échéance proche","OK"))))))</f>
        <v/>
      </c>
      <c r="Q30" s="21" t="n"/>
    </row>
    <row r="31" ht="22" customHeight="1">
      <c r="A31" s="20" t="n"/>
      <c r="B31" s="20" t="n"/>
      <c r="C31" s="21" t="n"/>
      <c r="D31" s="21" t="n"/>
      <c r="E31" s="42" t="n"/>
      <c r="F31" s="42" t="n"/>
      <c r="G31" s="23" t="n"/>
      <c r="H31" s="23" t="n"/>
      <c r="I31" s="23" t="n"/>
      <c r="J31" s="42" t="n"/>
      <c r="K31" s="43" t="n"/>
      <c r="L31" s="43" t="n"/>
      <c r="M31" s="40">
        <f>IF($C31="","",IF(OR($K31="",$L31=""),"",$L31-$K31))</f>
        <v/>
      </c>
      <c r="N31" s="45">
        <f>IF($C31="","",IFERROR(_xlfn.XLOOKUP($G31,Paramètres!$A$12:$A$16,Paramètres!$B$12:$B$16),""))</f>
        <v/>
      </c>
      <c r="O31" s="29">
        <f>IF(OR($C31="",$F31="",$G31="Terminé"),"",$F31-TODAY())</f>
        <v/>
      </c>
      <c r="P31" s="30">
        <f>IF($C31="","",IF($G31="Terminé","Clos",IF(AND($I31&lt;&gt;"",IFERROR(_xlfn.XLOOKUP($I31,'Suivi'!$A$6:$A$105,'Suivi'!$G$6:$G$105),"Introuvable")="Introuvable"),"Dépendance inconnue",IF(AND($I31&lt;&gt;"",IFERROR(_xlfn.XLOOKUP($I31,'Suivi'!$A$6:$A$105,'Suivi'!$G$6:$G$105),"")&lt;&gt;"Terminé"),"Bloqué",IF($F31&lt;TODAY(),"En retard",IF($F31-TODAY()&lt;=Paramètres!$B$4,"Échéance proche","OK"))))))</f>
        <v/>
      </c>
      <c r="Q31" s="21" t="n"/>
    </row>
    <row r="32" ht="22" customHeight="1">
      <c r="A32" s="20" t="n"/>
      <c r="B32" s="20" t="n"/>
      <c r="C32" s="21" t="n"/>
      <c r="D32" s="21" t="n"/>
      <c r="E32" s="42" t="n"/>
      <c r="F32" s="42" t="n"/>
      <c r="G32" s="23" t="n"/>
      <c r="H32" s="23" t="n"/>
      <c r="I32" s="23" t="n"/>
      <c r="J32" s="42" t="n"/>
      <c r="K32" s="43" t="n"/>
      <c r="L32" s="43" t="n"/>
      <c r="M32" s="37">
        <f>IF($C32="","",IF(OR($K32="",$L32=""),"",$L32-$K32))</f>
        <v/>
      </c>
      <c r="N32" s="44">
        <f>IF($C32="","",IFERROR(_xlfn.XLOOKUP($G32,Paramètres!$A$12:$A$16,Paramètres!$B$12:$B$16),""))</f>
        <v/>
      </c>
      <c r="O32" s="26">
        <f>IF(OR($C32="",$F32="",$G32="Terminé"),"",$F32-TODAY())</f>
        <v/>
      </c>
      <c r="P32" s="27">
        <f>IF($C32="","",IF($G32="Terminé","Clos",IF(AND($I32&lt;&gt;"",IFERROR(_xlfn.XLOOKUP($I32,'Suivi'!$A$6:$A$105,'Suivi'!$G$6:$G$105),"Introuvable")="Introuvable"),"Dépendance inconnue",IF(AND($I32&lt;&gt;"",IFERROR(_xlfn.XLOOKUP($I32,'Suivi'!$A$6:$A$105,'Suivi'!$G$6:$G$105),"")&lt;&gt;"Terminé"),"Bloqué",IF($F32&lt;TODAY(),"En retard",IF($F32-TODAY()&lt;=Paramètres!$B$4,"Échéance proche","OK"))))))</f>
        <v/>
      </c>
      <c r="Q32" s="21" t="n"/>
    </row>
    <row r="33" ht="22" customHeight="1">
      <c r="A33" s="20" t="n"/>
      <c r="B33" s="20" t="n"/>
      <c r="C33" s="21" t="n"/>
      <c r="D33" s="21" t="n"/>
      <c r="E33" s="42" t="n"/>
      <c r="F33" s="42" t="n"/>
      <c r="G33" s="23" t="n"/>
      <c r="H33" s="23" t="n"/>
      <c r="I33" s="23" t="n"/>
      <c r="J33" s="42" t="n"/>
      <c r="K33" s="43" t="n"/>
      <c r="L33" s="43" t="n"/>
      <c r="M33" s="40">
        <f>IF($C33="","",IF(OR($K33="",$L33=""),"",$L33-$K33))</f>
        <v/>
      </c>
      <c r="N33" s="45">
        <f>IF($C33="","",IFERROR(_xlfn.XLOOKUP($G33,Paramètres!$A$12:$A$16,Paramètres!$B$12:$B$16),""))</f>
        <v/>
      </c>
      <c r="O33" s="29">
        <f>IF(OR($C33="",$F33="",$G33="Terminé"),"",$F33-TODAY())</f>
        <v/>
      </c>
      <c r="P33" s="30">
        <f>IF($C33="","",IF($G33="Terminé","Clos",IF(AND($I33&lt;&gt;"",IFERROR(_xlfn.XLOOKUP($I33,'Suivi'!$A$6:$A$105,'Suivi'!$G$6:$G$105),"Introuvable")="Introuvable"),"Dépendance inconnue",IF(AND($I33&lt;&gt;"",IFERROR(_xlfn.XLOOKUP($I33,'Suivi'!$A$6:$A$105,'Suivi'!$G$6:$G$105),"")&lt;&gt;"Terminé"),"Bloqué",IF($F33&lt;TODAY(),"En retard",IF($F33-TODAY()&lt;=Paramètres!$B$4,"Échéance proche","OK"))))))</f>
        <v/>
      </c>
      <c r="Q33" s="21" t="n"/>
    </row>
    <row r="34" ht="22" customHeight="1">
      <c r="A34" s="20" t="n"/>
      <c r="B34" s="20" t="n"/>
      <c r="C34" s="21" t="n"/>
      <c r="D34" s="21" t="n"/>
      <c r="E34" s="42" t="n"/>
      <c r="F34" s="42" t="n"/>
      <c r="G34" s="23" t="n"/>
      <c r="H34" s="23" t="n"/>
      <c r="I34" s="23" t="n"/>
      <c r="J34" s="42" t="n"/>
      <c r="K34" s="43" t="n"/>
      <c r="L34" s="43" t="n"/>
      <c r="M34" s="37">
        <f>IF($C34="","",IF(OR($K34="",$L34=""),"",$L34-$K34))</f>
        <v/>
      </c>
      <c r="N34" s="44">
        <f>IF($C34="","",IFERROR(_xlfn.XLOOKUP($G34,Paramètres!$A$12:$A$16,Paramètres!$B$12:$B$16),""))</f>
        <v/>
      </c>
      <c r="O34" s="26">
        <f>IF(OR($C34="",$F34="",$G34="Terminé"),"",$F34-TODAY())</f>
        <v/>
      </c>
      <c r="P34" s="27">
        <f>IF($C34="","",IF($G34="Terminé","Clos",IF(AND($I34&lt;&gt;"",IFERROR(_xlfn.XLOOKUP($I34,'Suivi'!$A$6:$A$105,'Suivi'!$G$6:$G$105),"Introuvable")="Introuvable"),"Dépendance inconnue",IF(AND($I34&lt;&gt;"",IFERROR(_xlfn.XLOOKUP($I34,'Suivi'!$A$6:$A$105,'Suivi'!$G$6:$G$105),"")&lt;&gt;"Terminé"),"Bloqué",IF($F34&lt;TODAY(),"En retard",IF($F34-TODAY()&lt;=Paramètres!$B$4,"Échéance proche","OK"))))))</f>
        <v/>
      </c>
      <c r="Q34" s="21" t="n"/>
    </row>
    <row r="35" ht="22" customHeight="1">
      <c r="A35" s="20" t="n"/>
      <c r="B35" s="20" t="n"/>
      <c r="C35" s="21" t="n"/>
      <c r="D35" s="21" t="n"/>
      <c r="E35" s="42" t="n"/>
      <c r="F35" s="42" t="n"/>
      <c r="G35" s="23" t="n"/>
      <c r="H35" s="23" t="n"/>
      <c r="I35" s="23" t="n"/>
      <c r="J35" s="42" t="n"/>
      <c r="K35" s="43" t="n"/>
      <c r="L35" s="43" t="n"/>
      <c r="M35" s="40">
        <f>IF($C35="","",IF(OR($K35="",$L35=""),"",$L35-$K35))</f>
        <v/>
      </c>
      <c r="N35" s="45">
        <f>IF($C35="","",IFERROR(_xlfn.XLOOKUP($G35,Paramètres!$A$12:$A$16,Paramètres!$B$12:$B$16),""))</f>
        <v/>
      </c>
      <c r="O35" s="29">
        <f>IF(OR($C35="",$F35="",$G35="Terminé"),"",$F35-TODAY())</f>
        <v/>
      </c>
      <c r="P35" s="30">
        <f>IF($C35="","",IF($G35="Terminé","Clos",IF(AND($I35&lt;&gt;"",IFERROR(_xlfn.XLOOKUP($I35,'Suivi'!$A$6:$A$105,'Suivi'!$G$6:$G$105),"Introuvable")="Introuvable"),"Dépendance inconnue",IF(AND($I35&lt;&gt;"",IFERROR(_xlfn.XLOOKUP($I35,'Suivi'!$A$6:$A$105,'Suivi'!$G$6:$G$105),"")&lt;&gt;"Terminé"),"Bloqué",IF($F35&lt;TODAY(),"En retard",IF($F35-TODAY()&lt;=Paramètres!$B$4,"Échéance proche","OK"))))))</f>
        <v/>
      </c>
      <c r="Q35" s="21" t="n"/>
    </row>
    <row r="36" ht="22" customHeight="1">
      <c r="A36" s="20" t="n"/>
      <c r="B36" s="20" t="n"/>
      <c r="C36" s="21" t="n"/>
      <c r="D36" s="21" t="n"/>
      <c r="E36" s="42" t="n"/>
      <c r="F36" s="42" t="n"/>
      <c r="G36" s="23" t="n"/>
      <c r="H36" s="23" t="n"/>
      <c r="I36" s="23" t="n"/>
      <c r="J36" s="42" t="n"/>
      <c r="K36" s="43" t="n"/>
      <c r="L36" s="43" t="n"/>
      <c r="M36" s="37">
        <f>IF($C36="","",IF(OR($K36="",$L36=""),"",$L36-$K36))</f>
        <v/>
      </c>
      <c r="N36" s="44">
        <f>IF($C36="","",IFERROR(_xlfn.XLOOKUP($G36,Paramètres!$A$12:$A$16,Paramètres!$B$12:$B$16),""))</f>
        <v/>
      </c>
      <c r="O36" s="26">
        <f>IF(OR($C36="",$F36="",$G36="Terminé"),"",$F36-TODAY())</f>
        <v/>
      </c>
      <c r="P36" s="27">
        <f>IF($C36="","",IF($G36="Terminé","Clos",IF(AND($I36&lt;&gt;"",IFERROR(_xlfn.XLOOKUP($I36,'Suivi'!$A$6:$A$105,'Suivi'!$G$6:$G$105),"Introuvable")="Introuvable"),"Dépendance inconnue",IF(AND($I36&lt;&gt;"",IFERROR(_xlfn.XLOOKUP($I36,'Suivi'!$A$6:$A$105,'Suivi'!$G$6:$G$105),"")&lt;&gt;"Terminé"),"Bloqué",IF($F36&lt;TODAY(),"En retard",IF($F36-TODAY()&lt;=Paramètres!$B$4,"Échéance proche","OK"))))))</f>
        <v/>
      </c>
      <c r="Q36" s="21" t="n"/>
    </row>
    <row r="37" ht="22" customHeight="1">
      <c r="A37" s="20" t="n"/>
      <c r="B37" s="20" t="n"/>
      <c r="C37" s="21" t="n"/>
      <c r="D37" s="21" t="n"/>
      <c r="E37" s="42" t="n"/>
      <c r="F37" s="42" t="n"/>
      <c r="G37" s="23" t="n"/>
      <c r="H37" s="23" t="n"/>
      <c r="I37" s="23" t="n"/>
      <c r="J37" s="42" t="n"/>
      <c r="K37" s="43" t="n"/>
      <c r="L37" s="43" t="n"/>
      <c r="M37" s="40">
        <f>IF($C37="","",IF(OR($K37="",$L37=""),"",$L37-$K37))</f>
        <v/>
      </c>
      <c r="N37" s="45">
        <f>IF($C37="","",IFERROR(_xlfn.XLOOKUP($G37,Paramètres!$A$12:$A$16,Paramètres!$B$12:$B$16),""))</f>
        <v/>
      </c>
      <c r="O37" s="29">
        <f>IF(OR($C37="",$F37="",$G37="Terminé"),"",$F37-TODAY())</f>
        <v/>
      </c>
      <c r="P37" s="30">
        <f>IF($C37="","",IF($G37="Terminé","Clos",IF(AND($I37&lt;&gt;"",IFERROR(_xlfn.XLOOKUP($I37,'Suivi'!$A$6:$A$105,'Suivi'!$G$6:$G$105),"Introuvable")="Introuvable"),"Dépendance inconnue",IF(AND($I37&lt;&gt;"",IFERROR(_xlfn.XLOOKUP($I37,'Suivi'!$A$6:$A$105,'Suivi'!$G$6:$G$105),"")&lt;&gt;"Terminé"),"Bloqué",IF($F37&lt;TODAY(),"En retard",IF($F37-TODAY()&lt;=Paramètres!$B$4,"Échéance proche","OK"))))))</f>
        <v/>
      </c>
      <c r="Q37" s="21" t="n"/>
    </row>
    <row r="38" ht="22" customHeight="1">
      <c r="A38" s="20" t="n"/>
      <c r="B38" s="20" t="n"/>
      <c r="C38" s="21" t="n"/>
      <c r="D38" s="21" t="n"/>
      <c r="E38" s="42" t="n"/>
      <c r="F38" s="42" t="n"/>
      <c r="G38" s="23" t="n"/>
      <c r="H38" s="23" t="n"/>
      <c r="I38" s="23" t="n"/>
      <c r="J38" s="42" t="n"/>
      <c r="K38" s="43" t="n"/>
      <c r="L38" s="43" t="n"/>
      <c r="M38" s="37">
        <f>IF($C38="","",IF(OR($K38="",$L38=""),"",$L38-$K38))</f>
        <v/>
      </c>
      <c r="N38" s="44">
        <f>IF($C38="","",IFERROR(_xlfn.XLOOKUP($G38,Paramètres!$A$12:$A$16,Paramètres!$B$12:$B$16),""))</f>
        <v/>
      </c>
      <c r="O38" s="26">
        <f>IF(OR($C38="",$F38="",$G38="Terminé"),"",$F38-TODAY())</f>
        <v/>
      </c>
      <c r="P38" s="27">
        <f>IF($C38="","",IF($G38="Terminé","Clos",IF(AND($I38&lt;&gt;"",IFERROR(_xlfn.XLOOKUP($I38,'Suivi'!$A$6:$A$105,'Suivi'!$G$6:$G$105),"Introuvable")="Introuvable"),"Dépendance inconnue",IF(AND($I38&lt;&gt;"",IFERROR(_xlfn.XLOOKUP($I38,'Suivi'!$A$6:$A$105,'Suivi'!$G$6:$G$105),"")&lt;&gt;"Terminé"),"Bloqué",IF($F38&lt;TODAY(),"En retard",IF($F38-TODAY()&lt;=Paramètres!$B$4,"Échéance proche","OK"))))))</f>
        <v/>
      </c>
      <c r="Q38" s="21" t="n"/>
    </row>
    <row r="39" ht="22" customHeight="1">
      <c r="A39" s="20" t="n"/>
      <c r="B39" s="20" t="n"/>
      <c r="C39" s="21" t="n"/>
      <c r="D39" s="21" t="n"/>
      <c r="E39" s="42" t="n"/>
      <c r="F39" s="42" t="n"/>
      <c r="G39" s="23" t="n"/>
      <c r="H39" s="23" t="n"/>
      <c r="I39" s="23" t="n"/>
      <c r="J39" s="42" t="n"/>
      <c r="K39" s="43" t="n"/>
      <c r="L39" s="43" t="n"/>
      <c r="M39" s="40">
        <f>IF($C39="","",IF(OR($K39="",$L39=""),"",$L39-$K39))</f>
        <v/>
      </c>
      <c r="N39" s="45">
        <f>IF($C39="","",IFERROR(_xlfn.XLOOKUP($G39,Paramètres!$A$12:$A$16,Paramètres!$B$12:$B$16),""))</f>
        <v/>
      </c>
      <c r="O39" s="29">
        <f>IF(OR($C39="",$F39="",$G39="Terminé"),"",$F39-TODAY())</f>
        <v/>
      </c>
      <c r="P39" s="30">
        <f>IF($C39="","",IF($G39="Terminé","Clos",IF(AND($I39&lt;&gt;"",IFERROR(_xlfn.XLOOKUP($I39,'Suivi'!$A$6:$A$105,'Suivi'!$G$6:$G$105),"Introuvable")="Introuvable"),"Dépendance inconnue",IF(AND($I39&lt;&gt;"",IFERROR(_xlfn.XLOOKUP($I39,'Suivi'!$A$6:$A$105,'Suivi'!$G$6:$G$105),"")&lt;&gt;"Terminé"),"Bloqué",IF($F39&lt;TODAY(),"En retard",IF($F39-TODAY()&lt;=Paramètres!$B$4,"Échéance proche","OK"))))))</f>
        <v/>
      </c>
      <c r="Q39" s="21" t="n"/>
    </row>
    <row r="40" ht="22" customHeight="1">
      <c r="A40" s="20" t="n"/>
      <c r="B40" s="20" t="n"/>
      <c r="C40" s="21" t="n"/>
      <c r="D40" s="21" t="n"/>
      <c r="E40" s="42" t="n"/>
      <c r="F40" s="42" t="n"/>
      <c r="G40" s="23" t="n"/>
      <c r="H40" s="23" t="n"/>
      <c r="I40" s="23" t="n"/>
      <c r="J40" s="42" t="n"/>
      <c r="K40" s="43" t="n"/>
      <c r="L40" s="43" t="n"/>
      <c r="M40" s="37">
        <f>IF($C40="","",IF(OR($K40="",$L40=""),"",$L40-$K40))</f>
        <v/>
      </c>
      <c r="N40" s="44">
        <f>IF($C40="","",IFERROR(_xlfn.XLOOKUP($G40,Paramètres!$A$12:$A$16,Paramètres!$B$12:$B$16),""))</f>
        <v/>
      </c>
      <c r="O40" s="26">
        <f>IF(OR($C40="",$F40="",$G40="Terminé"),"",$F40-TODAY())</f>
        <v/>
      </c>
      <c r="P40" s="27">
        <f>IF($C40="","",IF($G40="Terminé","Clos",IF(AND($I40&lt;&gt;"",IFERROR(_xlfn.XLOOKUP($I40,'Suivi'!$A$6:$A$105,'Suivi'!$G$6:$G$105),"Introuvable")="Introuvable"),"Dépendance inconnue",IF(AND($I40&lt;&gt;"",IFERROR(_xlfn.XLOOKUP($I40,'Suivi'!$A$6:$A$105,'Suivi'!$G$6:$G$105),"")&lt;&gt;"Terminé"),"Bloqué",IF($F40&lt;TODAY(),"En retard",IF($F40-TODAY()&lt;=Paramètres!$B$4,"Échéance proche","OK"))))))</f>
        <v/>
      </c>
      <c r="Q40" s="21" t="n"/>
    </row>
    <row r="41" ht="22" customHeight="1">
      <c r="A41" s="20" t="n"/>
      <c r="B41" s="20" t="n"/>
      <c r="C41" s="21" t="n"/>
      <c r="D41" s="21" t="n"/>
      <c r="E41" s="42" t="n"/>
      <c r="F41" s="42" t="n"/>
      <c r="G41" s="23" t="n"/>
      <c r="H41" s="23" t="n"/>
      <c r="I41" s="23" t="n"/>
      <c r="J41" s="42" t="n"/>
      <c r="K41" s="43" t="n"/>
      <c r="L41" s="43" t="n"/>
      <c r="M41" s="40">
        <f>IF($C41="","",IF(OR($K41="",$L41=""),"",$L41-$K41))</f>
        <v/>
      </c>
      <c r="N41" s="45">
        <f>IF($C41="","",IFERROR(_xlfn.XLOOKUP($G41,Paramètres!$A$12:$A$16,Paramètres!$B$12:$B$16),""))</f>
        <v/>
      </c>
      <c r="O41" s="29">
        <f>IF(OR($C41="",$F41="",$G41="Terminé"),"",$F41-TODAY())</f>
        <v/>
      </c>
      <c r="P41" s="30">
        <f>IF($C41="","",IF($G41="Terminé","Clos",IF(AND($I41&lt;&gt;"",IFERROR(_xlfn.XLOOKUP($I41,'Suivi'!$A$6:$A$105,'Suivi'!$G$6:$G$105),"Introuvable")="Introuvable"),"Dépendance inconnue",IF(AND($I41&lt;&gt;"",IFERROR(_xlfn.XLOOKUP($I41,'Suivi'!$A$6:$A$105,'Suivi'!$G$6:$G$105),"")&lt;&gt;"Terminé"),"Bloqué",IF($F41&lt;TODAY(),"En retard",IF($F41-TODAY()&lt;=Paramètres!$B$4,"Échéance proche","OK"))))))</f>
        <v/>
      </c>
      <c r="Q41" s="21" t="n"/>
    </row>
    <row r="42" ht="22" customHeight="1">
      <c r="A42" s="20" t="n"/>
      <c r="B42" s="20" t="n"/>
      <c r="C42" s="21" t="n"/>
      <c r="D42" s="21" t="n"/>
      <c r="E42" s="42" t="n"/>
      <c r="F42" s="42" t="n"/>
      <c r="G42" s="23" t="n"/>
      <c r="H42" s="23" t="n"/>
      <c r="I42" s="23" t="n"/>
      <c r="J42" s="42" t="n"/>
      <c r="K42" s="43" t="n"/>
      <c r="L42" s="43" t="n"/>
      <c r="M42" s="37">
        <f>IF($C42="","",IF(OR($K42="",$L42=""),"",$L42-$K42))</f>
        <v/>
      </c>
      <c r="N42" s="44">
        <f>IF($C42="","",IFERROR(_xlfn.XLOOKUP($G42,Paramètres!$A$12:$A$16,Paramètres!$B$12:$B$16),""))</f>
        <v/>
      </c>
      <c r="O42" s="26">
        <f>IF(OR($C42="",$F42="",$G42="Terminé"),"",$F42-TODAY())</f>
        <v/>
      </c>
      <c r="P42" s="27">
        <f>IF($C42="","",IF($G42="Terminé","Clos",IF(AND($I42&lt;&gt;"",IFERROR(_xlfn.XLOOKUP($I42,'Suivi'!$A$6:$A$105,'Suivi'!$G$6:$G$105),"Introuvable")="Introuvable"),"Dépendance inconnue",IF(AND($I42&lt;&gt;"",IFERROR(_xlfn.XLOOKUP($I42,'Suivi'!$A$6:$A$105,'Suivi'!$G$6:$G$105),"")&lt;&gt;"Terminé"),"Bloqué",IF($F42&lt;TODAY(),"En retard",IF($F42-TODAY()&lt;=Paramètres!$B$4,"Échéance proche","OK"))))))</f>
        <v/>
      </c>
      <c r="Q42" s="21" t="n"/>
    </row>
    <row r="43" ht="22" customHeight="1">
      <c r="A43" s="20" t="n"/>
      <c r="B43" s="20" t="n"/>
      <c r="C43" s="21" t="n"/>
      <c r="D43" s="21" t="n"/>
      <c r="E43" s="42" t="n"/>
      <c r="F43" s="42" t="n"/>
      <c r="G43" s="23" t="n"/>
      <c r="H43" s="23" t="n"/>
      <c r="I43" s="23" t="n"/>
      <c r="J43" s="42" t="n"/>
      <c r="K43" s="43" t="n"/>
      <c r="L43" s="43" t="n"/>
      <c r="M43" s="40">
        <f>IF($C43="","",IF(OR($K43="",$L43=""),"",$L43-$K43))</f>
        <v/>
      </c>
      <c r="N43" s="45">
        <f>IF($C43="","",IFERROR(_xlfn.XLOOKUP($G43,Paramètres!$A$12:$A$16,Paramètres!$B$12:$B$16),""))</f>
        <v/>
      </c>
      <c r="O43" s="29">
        <f>IF(OR($C43="",$F43="",$G43="Terminé"),"",$F43-TODAY())</f>
        <v/>
      </c>
      <c r="P43" s="30">
        <f>IF($C43="","",IF($G43="Terminé","Clos",IF(AND($I43&lt;&gt;"",IFERROR(_xlfn.XLOOKUP($I43,'Suivi'!$A$6:$A$105,'Suivi'!$G$6:$G$105),"Introuvable")="Introuvable"),"Dépendance inconnue",IF(AND($I43&lt;&gt;"",IFERROR(_xlfn.XLOOKUP($I43,'Suivi'!$A$6:$A$105,'Suivi'!$G$6:$G$105),"")&lt;&gt;"Terminé"),"Bloqué",IF($F43&lt;TODAY(),"En retard",IF($F43-TODAY()&lt;=Paramètres!$B$4,"Échéance proche","OK"))))))</f>
        <v/>
      </c>
      <c r="Q43" s="21" t="n"/>
    </row>
    <row r="44" ht="22" customHeight="1">
      <c r="A44" s="20" t="n"/>
      <c r="B44" s="20" t="n"/>
      <c r="C44" s="21" t="n"/>
      <c r="D44" s="21" t="n"/>
      <c r="E44" s="42" t="n"/>
      <c r="F44" s="42" t="n"/>
      <c r="G44" s="23" t="n"/>
      <c r="H44" s="23" t="n"/>
      <c r="I44" s="23" t="n"/>
      <c r="J44" s="42" t="n"/>
      <c r="K44" s="43" t="n"/>
      <c r="L44" s="43" t="n"/>
      <c r="M44" s="37">
        <f>IF($C44="","",IF(OR($K44="",$L44=""),"",$L44-$K44))</f>
        <v/>
      </c>
      <c r="N44" s="44">
        <f>IF($C44="","",IFERROR(_xlfn.XLOOKUP($G44,Paramètres!$A$12:$A$16,Paramètres!$B$12:$B$16),""))</f>
        <v/>
      </c>
      <c r="O44" s="26">
        <f>IF(OR($C44="",$F44="",$G44="Terminé"),"",$F44-TODAY())</f>
        <v/>
      </c>
      <c r="P44" s="27">
        <f>IF($C44="","",IF($G44="Terminé","Clos",IF(AND($I44&lt;&gt;"",IFERROR(_xlfn.XLOOKUP($I44,'Suivi'!$A$6:$A$105,'Suivi'!$G$6:$G$105),"Introuvable")="Introuvable"),"Dépendance inconnue",IF(AND($I44&lt;&gt;"",IFERROR(_xlfn.XLOOKUP($I44,'Suivi'!$A$6:$A$105,'Suivi'!$G$6:$G$105),"")&lt;&gt;"Terminé"),"Bloqué",IF($F44&lt;TODAY(),"En retard",IF($F44-TODAY()&lt;=Paramètres!$B$4,"Échéance proche","OK"))))))</f>
        <v/>
      </c>
      <c r="Q44" s="21" t="n"/>
    </row>
    <row r="45" ht="22" customHeight="1">
      <c r="A45" s="20" t="n"/>
      <c r="B45" s="20" t="n"/>
      <c r="C45" s="21" t="n"/>
      <c r="D45" s="21" t="n"/>
      <c r="E45" s="42" t="n"/>
      <c r="F45" s="42" t="n"/>
      <c r="G45" s="23" t="n"/>
      <c r="H45" s="23" t="n"/>
      <c r="I45" s="23" t="n"/>
      <c r="J45" s="42" t="n"/>
      <c r="K45" s="43" t="n"/>
      <c r="L45" s="43" t="n"/>
      <c r="M45" s="40">
        <f>IF($C45="","",IF(OR($K45="",$L45=""),"",$L45-$K45))</f>
        <v/>
      </c>
      <c r="N45" s="45">
        <f>IF($C45="","",IFERROR(_xlfn.XLOOKUP($G45,Paramètres!$A$12:$A$16,Paramètres!$B$12:$B$16),""))</f>
        <v/>
      </c>
      <c r="O45" s="29">
        <f>IF(OR($C45="",$F45="",$G45="Terminé"),"",$F45-TODAY())</f>
        <v/>
      </c>
      <c r="P45" s="30">
        <f>IF($C45="","",IF($G45="Terminé","Clos",IF(AND($I45&lt;&gt;"",IFERROR(_xlfn.XLOOKUP($I45,'Suivi'!$A$6:$A$105,'Suivi'!$G$6:$G$105),"Introuvable")="Introuvable"),"Dépendance inconnue",IF(AND($I45&lt;&gt;"",IFERROR(_xlfn.XLOOKUP($I45,'Suivi'!$A$6:$A$105,'Suivi'!$G$6:$G$105),"")&lt;&gt;"Terminé"),"Bloqué",IF($F45&lt;TODAY(),"En retard",IF($F45-TODAY()&lt;=Paramètres!$B$4,"Échéance proche","OK"))))))</f>
        <v/>
      </c>
      <c r="Q45" s="21" t="n"/>
    </row>
    <row r="46" ht="22" customHeight="1">
      <c r="A46" s="20" t="n"/>
      <c r="B46" s="20" t="n"/>
      <c r="C46" s="21" t="n"/>
      <c r="D46" s="21" t="n"/>
      <c r="E46" s="42" t="n"/>
      <c r="F46" s="42" t="n"/>
      <c r="G46" s="23" t="n"/>
      <c r="H46" s="23" t="n"/>
      <c r="I46" s="23" t="n"/>
      <c r="J46" s="42" t="n"/>
      <c r="K46" s="43" t="n"/>
      <c r="L46" s="43" t="n"/>
      <c r="M46" s="37">
        <f>IF($C46="","",IF(OR($K46="",$L46=""),"",$L46-$K46))</f>
        <v/>
      </c>
      <c r="N46" s="44">
        <f>IF($C46="","",IFERROR(_xlfn.XLOOKUP($G46,Paramètres!$A$12:$A$16,Paramètres!$B$12:$B$16),""))</f>
        <v/>
      </c>
      <c r="O46" s="26">
        <f>IF(OR($C46="",$F46="",$G46="Terminé"),"",$F46-TODAY())</f>
        <v/>
      </c>
      <c r="P46" s="27">
        <f>IF($C46="","",IF($G46="Terminé","Clos",IF(AND($I46&lt;&gt;"",IFERROR(_xlfn.XLOOKUP($I46,'Suivi'!$A$6:$A$105,'Suivi'!$G$6:$G$105),"Introuvable")="Introuvable"),"Dépendance inconnue",IF(AND($I46&lt;&gt;"",IFERROR(_xlfn.XLOOKUP($I46,'Suivi'!$A$6:$A$105,'Suivi'!$G$6:$G$105),"")&lt;&gt;"Terminé"),"Bloqué",IF($F46&lt;TODAY(),"En retard",IF($F46-TODAY()&lt;=Paramètres!$B$4,"Échéance proche","OK"))))))</f>
        <v/>
      </c>
      <c r="Q46" s="21" t="n"/>
    </row>
    <row r="47" ht="22" customHeight="1">
      <c r="A47" s="20" t="n"/>
      <c r="B47" s="20" t="n"/>
      <c r="C47" s="21" t="n"/>
      <c r="D47" s="21" t="n"/>
      <c r="E47" s="42" t="n"/>
      <c r="F47" s="42" t="n"/>
      <c r="G47" s="23" t="n"/>
      <c r="H47" s="23" t="n"/>
      <c r="I47" s="23" t="n"/>
      <c r="J47" s="42" t="n"/>
      <c r="K47" s="43" t="n"/>
      <c r="L47" s="43" t="n"/>
      <c r="M47" s="40">
        <f>IF($C47="","",IF(OR($K47="",$L47=""),"",$L47-$K47))</f>
        <v/>
      </c>
      <c r="N47" s="45">
        <f>IF($C47="","",IFERROR(_xlfn.XLOOKUP($G47,Paramètres!$A$12:$A$16,Paramètres!$B$12:$B$16),""))</f>
        <v/>
      </c>
      <c r="O47" s="29">
        <f>IF(OR($C47="",$F47="",$G47="Terminé"),"",$F47-TODAY())</f>
        <v/>
      </c>
      <c r="P47" s="30">
        <f>IF($C47="","",IF($G47="Terminé","Clos",IF(AND($I47&lt;&gt;"",IFERROR(_xlfn.XLOOKUP($I47,'Suivi'!$A$6:$A$105,'Suivi'!$G$6:$G$105),"Introuvable")="Introuvable"),"Dépendance inconnue",IF(AND($I47&lt;&gt;"",IFERROR(_xlfn.XLOOKUP($I47,'Suivi'!$A$6:$A$105,'Suivi'!$G$6:$G$105),"")&lt;&gt;"Terminé"),"Bloqué",IF($F47&lt;TODAY(),"En retard",IF($F47-TODAY()&lt;=Paramètres!$B$4,"Échéance proche","OK"))))))</f>
        <v/>
      </c>
      <c r="Q47" s="21" t="n"/>
    </row>
    <row r="48" ht="22" customHeight="1">
      <c r="A48" s="20" t="n"/>
      <c r="B48" s="20" t="n"/>
      <c r="C48" s="21" t="n"/>
      <c r="D48" s="21" t="n"/>
      <c r="E48" s="42" t="n"/>
      <c r="F48" s="42" t="n"/>
      <c r="G48" s="23" t="n"/>
      <c r="H48" s="23" t="n"/>
      <c r="I48" s="23" t="n"/>
      <c r="J48" s="42" t="n"/>
      <c r="K48" s="43" t="n"/>
      <c r="L48" s="43" t="n"/>
      <c r="M48" s="37">
        <f>IF($C48="","",IF(OR($K48="",$L48=""),"",$L48-$K48))</f>
        <v/>
      </c>
      <c r="N48" s="44">
        <f>IF($C48="","",IFERROR(_xlfn.XLOOKUP($G48,Paramètres!$A$12:$A$16,Paramètres!$B$12:$B$16),""))</f>
        <v/>
      </c>
      <c r="O48" s="26">
        <f>IF(OR($C48="",$F48="",$G48="Terminé"),"",$F48-TODAY())</f>
        <v/>
      </c>
      <c r="P48" s="27">
        <f>IF($C48="","",IF($G48="Terminé","Clos",IF(AND($I48&lt;&gt;"",IFERROR(_xlfn.XLOOKUP($I48,'Suivi'!$A$6:$A$105,'Suivi'!$G$6:$G$105),"Introuvable")="Introuvable"),"Dépendance inconnue",IF(AND($I48&lt;&gt;"",IFERROR(_xlfn.XLOOKUP($I48,'Suivi'!$A$6:$A$105,'Suivi'!$G$6:$G$105),"")&lt;&gt;"Terminé"),"Bloqué",IF($F48&lt;TODAY(),"En retard",IF($F48-TODAY()&lt;=Paramètres!$B$4,"Échéance proche","OK"))))))</f>
        <v/>
      </c>
      <c r="Q48" s="21" t="n"/>
    </row>
    <row r="49" ht="22" customHeight="1">
      <c r="A49" s="20" t="n"/>
      <c r="B49" s="20" t="n"/>
      <c r="C49" s="21" t="n"/>
      <c r="D49" s="21" t="n"/>
      <c r="E49" s="42" t="n"/>
      <c r="F49" s="42" t="n"/>
      <c r="G49" s="23" t="n"/>
      <c r="H49" s="23" t="n"/>
      <c r="I49" s="23" t="n"/>
      <c r="J49" s="42" t="n"/>
      <c r="K49" s="43" t="n"/>
      <c r="L49" s="43" t="n"/>
      <c r="M49" s="40">
        <f>IF($C49="","",IF(OR($K49="",$L49=""),"",$L49-$K49))</f>
        <v/>
      </c>
      <c r="N49" s="45">
        <f>IF($C49="","",IFERROR(_xlfn.XLOOKUP($G49,Paramètres!$A$12:$A$16,Paramètres!$B$12:$B$16),""))</f>
        <v/>
      </c>
      <c r="O49" s="29">
        <f>IF(OR($C49="",$F49="",$G49="Terminé"),"",$F49-TODAY())</f>
        <v/>
      </c>
      <c r="P49" s="30">
        <f>IF($C49="","",IF($G49="Terminé","Clos",IF(AND($I49&lt;&gt;"",IFERROR(_xlfn.XLOOKUP($I49,'Suivi'!$A$6:$A$105,'Suivi'!$G$6:$G$105),"Introuvable")="Introuvable"),"Dépendance inconnue",IF(AND($I49&lt;&gt;"",IFERROR(_xlfn.XLOOKUP($I49,'Suivi'!$A$6:$A$105,'Suivi'!$G$6:$G$105),"")&lt;&gt;"Terminé"),"Bloqué",IF($F49&lt;TODAY(),"En retard",IF($F49-TODAY()&lt;=Paramètres!$B$4,"Échéance proche","OK"))))))</f>
        <v/>
      </c>
      <c r="Q49" s="21" t="n"/>
    </row>
    <row r="50" ht="22" customHeight="1">
      <c r="A50" s="20" t="n"/>
      <c r="B50" s="20" t="n"/>
      <c r="C50" s="21" t="n"/>
      <c r="D50" s="21" t="n"/>
      <c r="E50" s="42" t="n"/>
      <c r="F50" s="42" t="n"/>
      <c r="G50" s="23" t="n"/>
      <c r="H50" s="23" t="n"/>
      <c r="I50" s="23" t="n"/>
      <c r="J50" s="42" t="n"/>
      <c r="K50" s="43" t="n"/>
      <c r="L50" s="43" t="n"/>
      <c r="M50" s="37">
        <f>IF($C50="","",IF(OR($K50="",$L50=""),"",$L50-$K50))</f>
        <v/>
      </c>
      <c r="N50" s="44">
        <f>IF($C50="","",IFERROR(_xlfn.XLOOKUP($G50,Paramètres!$A$12:$A$16,Paramètres!$B$12:$B$16),""))</f>
        <v/>
      </c>
      <c r="O50" s="26">
        <f>IF(OR($C50="",$F50="",$G50="Terminé"),"",$F50-TODAY())</f>
        <v/>
      </c>
      <c r="P50" s="27">
        <f>IF($C50="","",IF($G50="Terminé","Clos",IF(AND($I50&lt;&gt;"",IFERROR(_xlfn.XLOOKUP($I50,'Suivi'!$A$6:$A$105,'Suivi'!$G$6:$G$105),"Introuvable")="Introuvable"),"Dépendance inconnue",IF(AND($I50&lt;&gt;"",IFERROR(_xlfn.XLOOKUP($I50,'Suivi'!$A$6:$A$105,'Suivi'!$G$6:$G$105),"")&lt;&gt;"Terminé"),"Bloqué",IF($F50&lt;TODAY(),"En retard",IF($F50-TODAY()&lt;=Paramètres!$B$4,"Échéance proche","OK"))))))</f>
        <v/>
      </c>
      <c r="Q50" s="21" t="n"/>
    </row>
    <row r="51" ht="22" customHeight="1">
      <c r="A51" s="20" t="n"/>
      <c r="B51" s="20" t="n"/>
      <c r="C51" s="21" t="n"/>
      <c r="D51" s="21" t="n"/>
      <c r="E51" s="42" t="n"/>
      <c r="F51" s="42" t="n"/>
      <c r="G51" s="23" t="n"/>
      <c r="H51" s="23" t="n"/>
      <c r="I51" s="23" t="n"/>
      <c r="J51" s="42" t="n"/>
      <c r="K51" s="43" t="n"/>
      <c r="L51" s="43" t="n"/>
      <c r="M51" s="40">
        <f>IF($C51="","",IF(OR($K51="",$L51=""),"",$L51-$K51))</f>
        <v/>
      </c>
      <c r="N51" s="45">
        <f>IF($C51="","",IFERROR(_xlfn.XLOOKUP($G51,Paramètres!$A$12:$A$16,Paramètres!$B$12:$B$16),""))</f>
        <v/>
      </c>
      <c r="O51" s="29">
        <f>IF(OR($C51="",$F51="",$G51="Terminé"),"",$F51-TODAY())</f>
        <v/>
      </c>
      <c r="P51" s="30">
        <f>IF($C51="","",IF($G51="Terminé","Clos",IF(AND($I51&lt;&gt;"",IFERROR(_xlfn.XLOOKUP($I51,'Suivi'!$A$6:$A$105,'Suivi'!$G$6:$G$105),"Introuvable")="Introuvable"),"Dépendance inconnue",IF(AND($I51&lt;&gt;"",IFERROR(_xlfn.XLOOKUP($I51,'Suivi'!$A$6:$A$105,'Suivi'!$G$6:$G$105),"")&lt;&gt;"Terminé"),"Bloqué",IF($F51&lt;TODAY(),"En retard",IF($F51-TODAY()&lt;=Paramètres!$B$4,"Échéance proche","OK"))))))</f>
        <v/>
      </c>
      <c r="Q51" s="21" t="n"/>
    </row>
    <row r="52" ht="22" customHeight="1">
      <c r="A52" s="20" t="n"/>
      <c r="B52" s="20" t="n"/>
      <c r="C52" s="21" t="n"/>
      <c r="D52" s="21" t="n"/>
      <c r="E52" s="42" t="n"/>
      <c r="F52" s="42" t="n"/>
      <c r="G52" s="23" t="n"/>
      <c r="H52" s="23" t="n"/>
      <c r="I52" s="23" t="n"/>
      <c r="J52" s="42" t="n"/>
      <c r="K52" s="43" t="n"/>
      <c r="L52" s="43" t="n"/>
      <c r="M52" s="37">
        <f>IF($C52="","",IF(OR($K52="",$L52=""),"",$L52-$K52))</f>
        <v/>
      </c>
      <c r="N52" s="44">
        <f>IF($C52="","",IFERROR(_xlfn.XLOOKUP($G52,Paramètres!$A$12:$A$16,Paramètres!$B$12:$B$16),""))</f>
        <v/>
      </c>
      <c r="O52" s="26">
        <f>IF(OR($C52="",$F52="",$G52="Terminé"),"",$F52-TODAY())</f>
        <v/>
      </c>
      <c r="P52" s="27">
        <f>IF($C52="","",IF($G52="Terminé","Clos",IF(AND($I52&lt;&gt;"",IFERROR(_xlfn.XLOOKUP($I52,'Suivi'!$A$6:$A$105,'Suivi'!$G$6:$G$105),"Introuvable")="Introuvable"),"Dépendance inconnue",IF(AND($I52&lt;&gt;"",IFERROR(_xlfn.XLOOKUP($I52,'Suivi'!$A$6:$A$105,'Suivi'!$G$6:$G$105),"")&lt;&gt;"Terminé"),"Bloqué",IF($F52&lt;TODAY(),"En retard",IF($F52-TODAY()&lt;=Paramètres!$B$4,"Échéance proche","OK"))))))</f>
        <v/>
      </c>
      <c r="Q52" s="21" t="n"/>
    </row>
    <row r="53" ht="22" customHeight="1">
      <c r="A53" s="20" t="n"/>
      <c r="B53" s="20" t="n"/>
      <c r="C53" s="21" t="n"/>
      <c r="D53" s="21" t="n"/>
      <c r="E53" s="42" t="n"/>
      <c r="F53" s="42" t="n"/>
      <c r="G53" s="23" t="n"/>
      <c r="H53" s="23" t="n"/>
      <c r="I53" s="23" t="n"/>
      <c r="J53" s="42" t="n"/>
      <c r="K53" s="43" t="n"/>
      <c r="L53" s="43" t="n"/>
      <c r="M53" s="40">
        <f>IF($C53="","",IF(OR($K53="",$L53=""),"",$L53-$K53))</f>
        <v/>
      </c>
      <c r="N53" s="45">
        <f>IF($C53="","",IFERROR(_xlfn.XLOOKUP($G53,Paramètres!$A$12:$A$16,Paramètres!$B$12:$B$16),""))</f>
        <v/>
      </c>
      <c r="O53" s="29">
        <f>IF(OR($C53="",$F53="",$G53="Terminé"),"",$F53-TODAY())</f>
        <v/>
      </c>
      <c r="P53" s="30">
        <f>IF($C53="","",IF($G53="Terminé","Clos",IF(AND($I53&lt;&gt;"",IFERROR(_xlfn.XLOOKUP($I53,'Suivi'!$A$6:$A$105,'Suivi'!$G$6:$G$105),"Introuvable")="Introuvable"),"Dépendance inconnue",IF(AND($I53&lt;&gt;"",IFERROR(_xlfn.XLOOKUP($I53,'Suivi'!$A$6:$A$105,'Suivi'!$G$6:$G$105),"")&lt;&gt;"Terminé"),"Bloqué",IF($F53&lt;TODAY(),"En retard",IF($F53-TODAY()&lt;=Paramètres!$B$4,"Échéance proche","OK"))))))</f>
        <v/>
      </c>
      <c r="Q53" s="21" t="n"/>
    </row>
    <row r="54" ht="22" customHeight="1">
      <c r="A54" s="20" t="n"/>
      <c r="B54" s="20" t="n"/>
      <c r="C54" s="21" t="n"/>
      <c r="D54" s="21" t="n"/>
      <c r="E54" s="42" t="n"/>
      <c r="F54" s="42" t="n"/>
      <c r="G54" s="23" t="n"/>
      <c r="H54" s="23" t="n"/>
      <c r="I54" s="23" t="n"/>
      <c r="J54" s="42" t="n"/>
      <c r="K54" s="43" t="n"/>
      <c r="L54" s="43" t="n"/>
      <c r="M54" s="37">
        <f>IF($C54="","",IF(OR($K54="",$L54=""),"",$L54-$K54))</f>
        <v/>
      </c>
      <c r="N54" s="44">
        <f>IF($C54="","",IFERROR(_xlfn.XLOOKUP($G54,Paramètres!$A$12:$A$16,Paramètres!$B$12:$B$16),""))</f>
        <v/>
      </c>
      <c r="O54" s="26">
        <f>IF(OR($C54="",$F54="",$G54="Terminé"),"",$F54-TODAY())</f>
        <v/>
      </c>
      <c r="P54" s="27">
        <f>IF($C54="","",IF($G54="Terminé","Clos",IF(AND($I54&lt;&gt;"",IFERROR(_xlfn.XLOOKUP($I54,'Suivi'!$A$6:$A$105,'Suivi'!$G$6:$G$105),"Introuvable")="Introuvable"),"Dépendance inconnue",IF(AND($I54&lt;&gt;"",IFERROR(_xlfn.XLOOKUP($I54,'Suivi'!$A$6:$A$105,'Suivi'!$G$6:$G$105),"")&lt;&gt;"Terminé"),"Bloqué",IF($F54&lt;TODAY(),"En retard",IF($F54-TODAY()&lt;=Paramètres!$B$4,"Échéance proche","OK"))))))</f>
        <v/>
      </c>
      <c r="Q54" s="21" t="n"/>
    </row>
    <row r="55" ht="22" customHeight="1">
      <c r="A55" s="20" t="n"/>
      <c r="B55" s="20" t="n"/>
      <c r="C55" s="21" t="n"/>
      <c r="D55" s="21" t="n"/>
      <c r="E55" s="42" t="n"/>
      <c r="F55" s="42" t="n"/>
      <c r="G55" s="23" t="n"/>
      <c r="H55" s="23" t="n"/>
      <c r="I55" s="23" t="n"/>
      <c r="J55" s="42" t="n"/>
      <c r="K55" s="43" t="n"/>
      <c r="L55" s="43" t="n"/>
      <c r="M55" s="40">
        <f>IF($C55="","",IF(OR($K55="",$L55=""),"",$L55-$K55))</f>
        <v/>
      </c>
      <c r="N55" s="45">
        <f>IF($C55="","",IFERROR(_xlfn.XLOOKUP($G55,Paramètres!$A$12:$A$16,Paramètres!$B$12:$B$16),""))</f>
        <v/>
      </c>
      <c r="O55" s="29">
        <f>IF(OR($C55="",$F55="",$G55="Terminé"),"",$F55-TODAY())</f>
        <v/>
      </c>
      <c r="P55" s="30">
        <f>IF($C55="","",IF($G55="Terminé","Clos",IF(AND($I55&lt;&gt;"",IFERROR(_xlfn.XLOOKUP($I55,'Suivi'!$A$6:$A$105,'Suivi'!$G$6:$G$105),"Introuvable")="Introuvable"),"Dépendance inconnue",IF(AND($I55&lt;&gt;"",IFERROR(_xlfn.XLOOKUP($I55,'Suivi'!$A$6:$A$105,'Suivi'!$G$6:$G$105),"")&lt;&gt;"Terminé"),"Bloqué",IF($F55&lt;TODAY(),"En retard",IF($F55-TODAY()&lt;=Paramètres!$B$4,"Échéance proche","OK"))))))</f>
        <v/>
      </c>
      <c r="Q55" s="21" t="n"/>
    </row>
    <row r="56" ht="22" customHeight="1">
      <c r="A56" s="20" t="n"/>
      <c r="B56" s="20" t="n"/>
      <c r="C56" s="21" t="n"/>
      <c r="D56" s="21" t="n"/>
      <c r="E56" s="42" t="n"/>
      <c r="F56" s="42" t="n"/>
      <c r="G56" s="23" t="n"/>
      <c r="H56" s="23" t="n"/>
      <c r="I56" s="23" t="n"/>
      <c r="J56" s="42" t="n"/>
      <c r="K56" s="43" t="n"/>
      <c r="L56" s="43" t="n"/>
      <c r="M56" s="37">
        <f>IF($C56="","",IF(OR($K56="",$L56=""),"",$L56-$K56))</f>
        <v/>
      </c>
      <c r="N56" s="44">
        <f>IF($C56="","",IFERROR(_xlfn.XLOOKUP($G56,Paramètres!$A$12:$A$16,Paramètres!$B$12:$B$16),""))</f>
        <v/>
      </c>
      <c r="O56" s="26">
        <f>IF(OR($C56="",$F56="",$G56="Terminé"),"",$F56-TODAY())</f>
        <v/>
      </c>
      <c r="P56" s="27">
        <f>IF($C56="","",IF($G56="Terminé","Clos",IF(AND($I56&lt;&gt;"",IFERROR(_xlfn.XLOOKUP($I56,'Suivi'!$A$6:$A$105,'Suivi'!$G$6:$G$105),"Introuvable")="Introuvable"),"Dépendance inconnue",IF(AND($I56&lt;&gt;"",IFERROR(_xlfn.XLOOKUP($I56,'Suivi'!$A$6:$A$105,'Suivi'!$G$6:$G$105),"")&lt;&gt;"Terminé"),"Bloqué",IF($F56&lt;TODAY(),"En retard",IF($F56-TODAY()&lt;=Paramètres!$B$4,"Échéance proche","OK"))))))</f>
        <v/>
      </c>
      <c r="Q56" s="21" t="n"/>
    </row>
    <row r="57" ht="22" customHeight="1">
      <c r="A57" s="20" t="n"/>
      <c r="B57" s="20" t="n"/>
      <c r="C57" s="21" t="n"/>
      <c r="D57" s="21" t="n"/>
      <c r="E57" s="42" t="n"/>
      <c r="F57" s="42" t="n"/>
      <c r="G57" s="23" t="n"/>
      <c r="H57" s="23" t="n"/>
      <c r="I57" s="23" t="n"/>
      <c r="J57" s="42" t="n"/>
      <c r="K57" s="43" t="n"/>
      <c r="L57" s="43" t="n"/>
      <c r="M57" s="40">
        <f>IF($C57="","",IF(OR($K57="",$L57=""),"",$L57-$K57))</f>
        <v/>
      </c>
      <c r="N57" s="45">
        <f>IF($C57="","",IFERROR(_xlfn.XLOOKUP($G57,Paramètres!$A$12:$A$16,Paramètres!$B$12:$B$16),""))</f>
        <v/>
      </c>
      <c r="O57" s="29">
        <f>IF(OR($C57="",$F57="",$G57="Terminé"),"",$F57-TODAY())</f>
        <v/>
      </c>
      <c r="P57" s="30">
        <f>IF($C57="","",IF($G57="Terminé","Clos",IF(AND($I57&lt;&gt;"",IFERROR(_xlfn.XLOOKUP($I57,'Suivi'!$A$6:$A$105,'Suivi'!$G$6:$G$105),"Introuvable")="Introuvable"),"Dépendance inconnue",IF(AND($I57&lt;&gt;"",IFERROR(_xlfn.XLOOKUP($I57,'Suivi'!$A$6:$A$105,'Suivi'!$G$6:$G$105),"")&lt;&gt;"Terminé"),"Bloqué",IF($F57&lt;TODAY(),"En retard",IF($F57-TODAY()&lt;=Paramètres!$B$4,"Échéance proche","OK"))))))</f>
        <v/>
      </c>
      <c r="Q57" s="21" t="n"/>
    </row>
    <row r="58" ht="22" customHeight="1">
      <c r="A58" s="20" t="n"/>
      <c r="B58" s="20" t="n"/>
      <c r="C58" s="21" t="n"/>
      <c r="D58" s="21" t="n"/>
      <c r="E58" s="42" t="n"/>
      <c r="F58" s="42" t="n"/>
      <c r="G58" s="23" t="n"/>
      <c r="H58" s="23" t="n"/>
      <c r="I58" s="23" t="n"/>
      <c r="J58" s="42" t="n"/>
      <c r="K58" s="43" t="n"/>
      <c r="L58" s="43" t="n"/>
      <c r="M58" s="37">
        <f>IF($C58="","",IF(OR($K58="",$L58=""),"",$L58-$K58))</f>
        <v/>
      </c>
      <c r="N58" s="44">
        <f>IF($C58="","",IFERROR(_xlfn.XLOOKUP($G58,Paramètres!$A$12:$A$16,Paramètres!$B$12:$B$16),""))</f>
        <v/>
      </c>
      <c r="O58" s="26">
        <f>IF(OR($C58="",$F58="",$G58="Terminé"),"",$F58-TODAY())</f>
        <v/>
      </c>
      <c r="P58" s="27">
        <f>IF($C58="","",IF($G58="Terminé","Clos",IF(AND($I58&lt;&gt;"",IFERROR(_xlfn.XLOOKUP($I58,'Suivi'!$A$6:$A$105,'Suivi'!$G$6:$G$105),"Introuvable")="Introuvable"),"Dépendance inconnue",IF(AND($I58&lt;&gt;"",IFERROR(_xlfn.XLOOKUP($I58,'Suivi'!$A$6:$A$105,'Suivi'!$G$6:$G$105),"")&lt;&gt;"Terminé"),"Bloqué",IF($F58&lt;TODAY(),"En retard",IF($F58-TODAY()&lt;=Paramètres!$B$4,"Échéance proche","OK"))))))</f>
        <v/>
      </c>
      <c r="Q58" s="21" t="n"/>
    </row>
    <row r="59" ht="22" customHeight="1">
      <c r="A59" s="20" t="n"/>
      <c r="B59" s="20" t="n"/>
      <c r="C59" s="21" t="n"/>
      <c r="D59" s="21" t="n"/>
      <c r="E59" s="42" t="n"/>
      <c r="F59" s="42" t="n"/>
      <c r="G59" s="23" t="n"/>
      <c r="H59" s="23" t="n"/>
      <c r="I59" s="23" t="n"/>
      <c r="J59" s="42" t="n"/>
      <c r="K59" s="43" t="n"/>
      <c r="L59" s="43" t="n"/>
      <c r="M59" s="40">
        <f>IF($C59="","",IF(OR($K59="",$L59=""),"",$L59-$K59))</f>
        <v/>
      </c>
      <c r="N59" s="45">
        <f>IF($C59="","",IFERROR(_xlfn.XLOOKUP($G59,Paramètres!$A$12:$A$16,Paramètres!$B$12:$B$16),""))</f>
        <v/>
      </c>
      <c r="O59" s="29">
        <f>IF(OR($C59="",$F59="",$G59="Terminé"),"",$F59-TODAY())</f>
        <v/>
      </c>
      <c r="P59" s="30">
        <f>IF($C59="","",IF($G59="Terminé","Clos",IF(AND($I59&lt;&gt;"",IFERROR(_xlfn.XLOOKUP($I59,'Suivi'!$A$6:$A$105,'Suivi'!$G$6:$G$105),"Introuvable")="Introuvable"),"Dépendance inconnue",IF(AND($I59&lt;&gt;"",IFERROR(_xlfn.XLOOKUP($I59,'Suivi'!$A$6:$A$105,'Suivi'!$G$6:$G$105),"")&lt;&gt;"Terminé"),"Bloqué",IF($F59&lt;TODAY(),"En retard",IF($F59-TODAY()&lt;=Paramètres!$B$4,"Échéance proche","OK"))))))</f>
        <v/>
      </c>
      <c r="Q59" s="21" t="n"/>
    </row>
    <row r="60" ht="22" customHeight="1">
      <c r="A60" s="20" t="n"/>
      <c r="B60" s="20" t="n"/>
      <c r="C60" s="21" t="n"/>
      <c r="D60" s="21" t="n"/>
      <c r="E60" s="42" t="n"/>
      <c r="F60" s="42" t="n"/>
      <c r="G60" s="23" t="n"/>
      <c r="H60" s="23" t="n"/>
      <c r="I60" s="23" t="n"/>
      <c r="J60" s="42" t="n"/>
      <c r="K60" s="43" t="n"/>
      <c r="L60" s="43" t="n"/>
      <c r="M60" s="37">
        <f>IF($C60="","",IF(OR($K60="",$L60=""),"",$L60-$K60))</f>
        <v/>
      </c>
      <c r="N60" s="44">
        <f>IF($C60="","",IFERROR(_xlfn.XLOOKUP($G60,Paramètres!$A$12:$A$16,Paramètres!$B$12:$B$16),""))</f>
        <v/>
      </c>
      <c r="O60" s="26">
        <f>IF(OR($C60="",$F60="",$G60="Terminé"),"",$F60-TODAY())</f>
        <v/>
      </c>
      <c r="P60" s="27">
        <f>IF($C60="","",IF($G60="Terminé","Clos",IF(AND($I60&lt;&gt;"",IFERROR(_xlfn.XLOOKUP($I60,'Suivi'!$A$6:$A$105,'Suivi'!$G$6:$G$105),"Introuvable")="Introuvable"),"Dépendance inconnue",IF(AND($I60&lt;&gt;"",IFERROR(_xlfn.XLOOKUP($I60,'Suivi'!$A$6:$A$105,'Suivi'!$G$6:$G$105),"")&lt;&gt;"Terminé"),"Bloqué",IF($F60&lt;TODAY(),"En retard",IF($F60-TODAY()&lt;=Paramètres!$B$4,"Échéance proche","OK"))))))</f>
        <v/>
      </c>
      <c r="Q60" s="21" t="n"/>
    </row>
    <row r="61" ht="22" customHeight="1">
      <c r="A61" s="20" t="n"/>
      <c r="B61" s="20" t="n"/>
      <c r="C61" s="21" t="n"/>
      <c r="D61" s="21" t="n"/>
      <c r="E61" s="42" t="n"/>
      <c r="F61" s="42" t="n"/>
      <c r="G61" s="23" t="n"/>
      <c r="H61" s="23" t="n"/>
      <c r="I61" s="23" t="n"/>
      <c r="J61" s="42" t="n"/>
      <c r="K61" s="43" t="n"/>
      <c r="L61" s="43" t="n"/>
      <c r="M61" s="40">
        <f>IF($C61="","",IF(OR($K61="",$L61=""),"",$L61-$K61))</f>
        <v/>
      </c>
      <c r="N61" s="45">
        <f>IF($C61="","",IFERROR(_xlfn.XLOOKUP($G61,Paramètres!$A$12:$A$16,Paramètres!$B$12:$B$16),""))</f>
        <v/>
      </c>
      <c r="O61" s="29">
        <f>IF(OR($C61="",$F61="",$G61="Terminé"),"",$F61-TODAY())</f>
        <v/>
      </c>
      <c r="P61" s="30">
        <f>IF($C61="","",IF($G61="Terminé","Clos",IF(AND($I61&lt;&gt;"",IFERROR(_xlfn.XLOOKUP($I61,'Suivi'!$A$6:$A$105,'Suivi'!$G$6:$G$105),"Introuvable")="Introuvable"),"Dépendance inconnue",IF(AND($I61&lt;&gt;"",IFERROR(_xlfn.XLOOKUP($I61,'Suivi'!$A$6:$A$105,'Suivi'!$G$6:$G$105),"")&lt;&gt;"Terminé"),"Bloqué",IF($F61&lt;TODAY(),"En retard",IF($F61-TODAY()&lt;=Paramètres!$B$4,"Échéance proche","OK"))))))</f>
        <v/>
      </c>
      <c r="Q61" s="21" t="n"/>
    </row>
    <row r="62" ht="22" customHeight="1">
      <c r="A62" s="20" t="n"/>
      <c r="B62" s="20" t="n"/>
      <c r="C62" s="21" t="n"/>
      <c r="D62" s="21" t="n"/>
      <c r="E62" s="42" t="n"/>
      <c r="F62" s="42" t="n"/>
      <c r="G62" s="23" t="n"/>
      <c r="H62" s="23" t="n"/>
      <c r="I62" s="23" t="n"/>
      <c r="J62" s="42" t="n"/>
      <c r="K62" s="43" t="n"/>
      <c r="L62" s="43" t="n"/>
      <c r="M62" s="37">
        <f>IF($C62="","",IF(OR($K62="",$L62=""),"",$L62-$K62))</f>
        <v/>
      </c>
      <c r="N62" s="44">
        <f>IF($C62="","",IFERROR(_xlfn.XLOOKUP($G62,Paramètres!$A$12:$A$16,Paramètres!$B$12:$B$16),""))</f>
        <v/>
      </c>
      <c r="O62" s="26">
        <f>IF(OR($C62="",$F62="",$G62="Terminé"),"",$F62-TODAY())</f>
        <v/>
      </c>
      <c r="P62" s="27">
        <f>IF($C62="","",IF($G62="Terminé","Clos",IF(AND($I62&lt;&gt;"",IFERROR(_xlfn.XLOOKUP($I62,'Suivi'!$A$6:$A$105,'Suivi'!$G$6:$G$105),"Introuvable")="Introuvable"),"Dépendance inconnue",IF(AND($I62&lt;&gt;"",IFERROR(_xlfn.XLOOKUP($I62,'Suivi'!$A$6:$A$105,'Suivi'!$G$6:$G$105),"")&lt;&gt;"Terminé"),"Bloqué",IF($F62&lt;TODAY(),"En retard",IF($F62-TODAY()&lt;=Paramètres!$B$4,"Échéance proche","OK"))))))</f>
        <v/>
      </c>
      <c r="Q62" s="21" t="n"/>
    </row>
    <row r="63" ht="22" customHeight="1">
      <c r="A63" s="20" t="n"/>
      <c r="B63" s="20" t="n"/>
      <c r="C63" s="21" t="n"/>
      <c r="D63" s="21" t="n"/>
      <c r="E63" s="42" t="n"/>
      <c r="F63" s="42" t="n"/>
      <c r="G63" s="23" t="n"/>
      <c r="H63" s="23" t="n"/>
      <c r="I63" s="23" t="n"/>
      <c r="J63" s="42" t="n"/>
      <c r="K63" s="43" t="n"/>
      <c r="L63" s="43" t="n"/>
      <c r="M63" s="40">
        <f>IF($C63="","",IF(OR($K63="",$L63=""),"",$L63-$K63))</f>
        <v/>
      </c>
      <c r="N63" s="45">
        <f>IF($C63="","",IFERROR(_xlfn.XLOOKUP($G63,Paramètres!$A$12:$A$16,Paramètres!$B$12:$B$16),""))</f>
        <v/>
      </c>
      <c r="O63" s="29">
        <f>IF(OR($C63="",$F63="",$G63="Terminé"),"",$F63-TODAY())</f>
        <v/>
      </c>
      <c r="P63" s="30">
        <f>IF($C63="","",IF($G63="Terminé","Clos",IF(AND($I63&lt;&gt;"",IFERROR(_xlfn.XLOOKUP($I63,'Suivi'!$A$6:$A$105,'Suivi'!$G$6:$G$105),"Introuvable")="Introuvable"),"Dépendance inconnue",IF(AND($I63&lt;&gt;"",IFERROR(_xlfn.XLOOKUP($I63,'Suivi'!$A$6:$A$105,'Suivi'!$G$6:$G$105),"")&lt;&gt;"Terminé"),"Bloqué",IF($F63&lt;TODAY(),"En retard",IF($F63-TODAY()&lt;=Paramètres!$B$4,"Échéance proche","OK"))))))</f>
        <v/>
      </c>
      <c r="Q63" s="21" t="n"/>
    </row>
    <row r="64" ht="22" customHeight="1">
      <c r="A64" s="20" t="n"/>
      <c r="B64" s="20" t="n"/>
      <c r="C64" s="21" t="n"/>
      <c r="D64" s="21" t="n"/>
      <c r="E64" s="42" t="n"/>
      <c r="F64" s="42" t="n"/>
      <c r="G64" s="23" t="n"/>
      <c r="H64" s="23" t="n"/>
      <c r="I64" s="23" t="n"/>
      <c r="J64" s="42" t="n"/>
      <c r="K64" s="43" t="n"/>
      <c r="L64" s="43" t="n"/>
      <c r="M64" s="37">
        <f>IF($C64="","",IF(OR($K64="",$L64=""),"",$L64-$K64))</f>
        <v/>
      </c>
      <c r="N64" s="44">
        <f>IF($C64="","",IFERROR(_xlfn.XLOOKUP($G64,Paramètres!$A$12:$A$16,Paramètres!$B$12:$B$16),""))</f>
        <v/>
      </c>
      <c r="O64" s="26">
        <f>IF(OR($C64="",$F64="",$G64="Terminé"),"",$F64-TODAY())</f>
        <v/>
      </c>
      <c r="P64" s="27">
        <f>IF($C64="","",IF($G64="Terminé","Clos",IF(AND($I64&lt;&gt;"",IFERROR(_xlfn.XLOOKUP($I64,'Suivi'!$A$6:$A$105,'Suivi'!$G$6:$G$105),"Introuvable")="Introuvable"),"Dépendance inconnue",IF(AND($I64&lt;&gt;"",IFERROR(_xlfn.XLOOKUP($I64,'Suivi'!$A$6:$A$105,'Suivi'!$G$6:$G$105),"")&lt;&gt;"Terminé"),"Bloqué",IF($F64&lt;TODAY(),"En retard",IF($F64-TODAY()&lt;=Paramètres!$B$4,"Échéance proche","OK"))))))</f>
        <v/>
      </c>
      <c r="Q64" s="21" t="n"/>
    </row>
    <row r="65" ht="22" customHeight="1">
      <c r="A65" s="20" t="n"/>
      <c r="B65" s="20" t="n"/>
      <c r="C65" s="21" t="n"/>
      <c r="D65" s="21" t="n"/>
      <c r="E65" s="42" t="n"/>
      <c r="F65" s="42" t="n"/>
      <c r="G65" s="23" t="n"/>
      <c r="H65" s="23" t="n"/>
      <c r="I65" s="23" t="n"/>
      <c r="J65" s="42" t="n"/>
      <c r="K65" s="43" t="n"/>
      <c r="L65" s="43" t="n"/>
      <c r="M65" s="40">
        <f>IF($C65="","",IF(OR($K65="",$L65=""),"",$L65-$K65))</f>
        <v/>
      </c>
      <c r="N65" s="45">
        <f>IF($C65="","",IFERROR(_xlfn.XLOOKUP($G65,Paramètres!$A$12:$A$16,Paramètres!$B$12:$B$16),""))</f>
        <v/>
      </c>
      <c r="O65" s="29">
        <f>IF(OR($C65="",$F65="",$G65="Terminé"),"",$F65-TODAY())</f>
        <v/>
      </c>
      <c r="P65" s="30">
        <f>IF($C65="","",IF($G65="Terminé","Clos",IF(AND($I65&lt;&gt;"",IFERROR(_xlfn.XLOOKUP($I65,'Suivi'!$A$6:$A$105,'Suivi'!$G$6:$G$105),"Introuvable")="Introuvable"),"Dépendance inconnue",IF(AND($I65&lt;&gt;"",IFERROR(_xlfn.XLOOKUP($I65,'Suivi'!$A$6:$A$105,'Suivi'!$G$6:$G$105),"")&lt;&gt;"Terminé"),"Bloqué",IF($F65&lt;TODAY(),"En retard",IF($F65-TODAY()&lt;=Paramètres!$B$4,"Échéance proche","OK"))))))</f>
        <v/>
      </c>
      <c r="Q65" s="21" t="n"/>
    </row>
    <row r="66" ht="22" customHeight="1">
      <c r="A66" s="20" t="n"/>
      <c r="B66" s="20" t="n"/>
      <c r="C66" s="21" t="n"/>
      <c r="D66" s="21" t="n"/>
      <c r="E66" s="42" t="n"/>
      <c r="F66" s="42" t="n"/>
      <c r="G66" s="23" t="n"/>
      <c r="H66" s="23" t="n"/>
      <c r="I66" s="23" t="n"/>
      <c r="J66" s="42" t="n"/>
      <c r="K66" s="43" t="n"/>
      <c r="L66" s="43" t="n"/>
      <c r="M66" s="37">
        <f>IF($C66="","",IF(OR($K66="",$L66=""),"",$L66-$K66))</f>
        <v/>
      </c>
      <c r="N66" s="44">
        <f>IF($C66="","",IFERROR(_xlfn.XLOOKUP($G66,Paramètres!$A$12:$A$16,Paramètres!$B$12:$B$16),""))</f>
        <v/>
      </c>
      <c r="O66" s="26">
        <f>IF(OR($C66="",$F66="",$G66="Terminé"),"",$F66-TODAY())</f>
        <v/>
      </c>
      <c r="P66" s="27">
        <f>IF($C66="","",IF($G66="Terminé","Clos",IF(AND($I66&lt;&gt;"",IFERROR(_xlfn.XLOOKUP($I66,'Suivi'!$A$6:$A$105,'Suivi'!$G$6:$G$105),"Introuvable")="Introuvable"),"Dépendance inconnue",IF(AND($I66&lt;&gt;"",IFERROR(_xlfn.XLOOKUP($I66,'Suivi'!$A$6:$A$105,'Suivi'!$G$6:$G$105),"")&lt;&gt;"Terminé"),"Bloqué",IF($F66&lt;TODAY(),"En retard",IF($F66-TODAY()&lt;=Paramètres!$B$4,"Échéance proche","OK"))))))</f>
        <v/>
      </c>
      <c r="Q66" s="21" t="n"/>
    </row>
    <row r="67" ht="22" customHeight="1">
      <c r="A67" s="20" t="n"/>
      <c r="B67" s="20" t="n"/>
      <c r="C67" s="21" t="n"/>
      <c r="D67" s="21" t="n"/>
      <c r="E67" s="42" t="n"/>
      <c r="F67" s="42" t="n"/>
      <c r="G67" s="23" t="n"/>
      <c r="H67" s="23" t="n"/>
      <c r="I67" s="23" t="n"/>
      <c r="J67" s="42" t="n"/>
      <c r="K67" s="43" t="n"/>
      <c r="L67" s="43" t="n"/>
      <c r="M67" s="40">
        <f>IF($C67="","",IF(OR($K67="",$L67=""),"",$L67-$K67))</f>
        <v/>
      </c>
      <c r="N67" s="45">
        <f>IF($C67="","",IFERROR(_xlfn.XLOOKUP($G67,Paramètres!$A$12:$A$16,Paramètres!$B$12:$B$16),""))</f>
        <v/>
      </c>
      <c r="O67" s="29">
        <f>IF(OR($C67="",$F67="",$G67="Terminé"),"",$F67-TODAY())</f>
        <v/>
      </c>
      <c r="P67" s="30">
        <f>IF($C67="","",IF($G67="Terminé","Clos",IF(AND($I67&lt;&gt;"",IFERROR(_xlfn.XLOOKUP($I67,'Suivi'!$A$6:$A$105,'Suivi'!$G$6:$G$105),"Introuvable")="Introuvable"),"Dépendance inconnue",IF(AND($I67&lt;&gt;"",IFERROR(_xlfn.XLOOKUP($I67,'Suivi'!$A$6:$A$105,'Suivi'!$G$6:$G$105),"")&lt;&gt;"Terminé"),"Bloqué",IF($F67&lt;TODAY(),"En retard",IF($F67-TODAY()&lt;=Paramètres!$B$4,"Échéance proche","OK"))))))</f>
        <v/>
      </c>
      <c r="Q67" s="21" t="n"/>
    </row>
    <row r="68" ht="22" customHeight="1">
      <c r="A68" s="20" t="n"/>
      <c r="B68" s="20" t="n"/>
      <c r="C68" s="21" t="n"/>
      <c r="D68" s="21" t="n"/>
      <c r="E68" s="42" t="n"/>
      <c r="F68" s="42" t="n"/>
      <c r="G68" s="23" t="n"/>
      <c r="H68" s="23" t="n"/>
      <c r="I68" s="23" t="n"/>
      <c r="J68" s="42" t="n"/>
      <c r="K68" s="43" t="n"/>
      <c r="L68" s="43" t="n"/>
      <c r="M68" s="37">
        <f>IF($C68="","",IF(OR($K68="",$L68=""),"",$L68-$K68))</f>
        <v/>
      </c>
      <c r="N68" s="44">
        <f>IF($C68="","",IFERROR(_xlfn.XLOOKUP($G68,Paramètres!$A$12:$A$16,Paramètres!$B$12:$B$16),""))</f>
        <v/>
      </c>
      <c r="O68" s="26">
        <f>IF(OR($C68="",$F68="",$G68="Terminé"),"",$F68-TODAY())</f>
        <v/>
      </c>
      <c r="P68" s="27">
        <f>IF($C68="","",IF($G68="Terminé","Clos",IF(AND($I68&lt;&gt;"",IFERROR(_xlfn.XLOOKUP($I68,'Suivi'!$A$6:$A$105,'Suivi'!$G$6:$G$105),"Introuvable")="Introuvable"),"Dépendance inconnue",IF(AND($I68&lt;&gt;"",IFERROR(_xlfn.XLOOKUP($I68,'Suivi'!$A$6:$A$105,'Suivi'!$G$6:$G$105),"")&lt;&gt;"Terminé"),"Bloqué",IF($F68&lt;TODAY(),"En retard",IF($F68-TODAY()&lt;=Paramètres!$B$4,"Échéance proche","OK"))))))</f>
        <v/>
      </c>
      <c r="Q68" s="21" t="n"/>
    </row>
    <row r="69" ht="22" customHeight="1">
      <c r="A69" s="20" t="n"/>
      <c r="B69" s="20" t="n"/>
      <c r="C69" s="21" t="n"/>
      <c r="D69" s="21" t="n"/>
      <c r="E69" s="42" t="n"/>
      <c r="F69" s="42" t="n"/>
      <c r="G69" s="23" t="n"/>
      <c r="H69" s="23" t="n"/>
      <c r="I69" s="23" t="n"/>
      <c r="J69" s="42" t="n"/>
      <c r="K69" s="43" t="n"/>
      <c r="L69" s="43" t="n"/>
      <c r="M69" s="40">
        <f>IF($C69="","",IF(OR($K69="",$L69=""),"",$L69-$K69))</f>
        <v/>
      </c>
      <c r="N69" s="45">
        <f>IF($C69="","",IFERROR(_xlfn.XLOOKUP($G69,Paramètres!$A$12:$A$16,Paramètres!$B$12:$B$16),""))</f>
        <v/>
      </c>
      <c r="O69" s="29">
        <f>IF(OR($C69="",$F69="",$G69="Terminé"),"",$F69-TODAY())</f>
        <v/>
      </c>
      <c r="P69" s="30">
        <f>IF($C69="","",IF($G69="Terminé","Clos",IF(AND($I69&lt;&gt;"",IFERROR(_xlfn.XLOOKUP($I69,'Suivi'!$A$6:$A$105,'Suivi'!$G$6:$G$105),"Introuvable")="Introuvable"),"Dépendance inconnue",IF(AND($I69&lt;&gt;"",IFERROR(_xlfn.XLOOKUP($I69,'Suivi'!$A$6:$A$105,'Suivi'!$G$6:$G$105),"")&lt;&gt;"Terminé"),"Bloqué",IF($F69&lt;TODAY(),"En retard",IF($F69-TODAY()&lt;=Paramètres!$B$4,"Échéance proche","OK"))))))</f>
        <v/>
      </c>
      <c r="Q69" s="21" t="n"/>
    </row>
    <row r="70" ht="22" customHeight="1">
      <c r="A70" s="20" t="n"/>
      <c r="B70" s="20" t="n"/>
      <c r="C70" s="21" t="n"/>
      <c r="D70" s="21" t="n"/>
      <c r="E70" s="42" t="n"/>
      <c r="F70" s="42" t="n"/>
      <c r="G70" s="23" t="n"/>
      <c r="H70" s="23" t="n"/>
      <c r="I70" s="23" t="n"/>
      <c r="J70" s="42" t="n"/>
      <c r="K70" s="43" t="n"/>
      <c r="L70" s="43" t="n"/>
      <c r="M70" s="37">
        <f>IF($C70="","",IF(OR($K70="",$L70=""),"",$L70-$K70))</f>
        <v/>
      </c>
      <c r="N70" s="44">
        <f>IF($C70="","",IFERROR(_xlfn.XLOOKUP($G70,Paramètres!$A$12:$A$16,Paramètres!$B$12:$B$16),""))</f>
        <v/>
      </c>
      <c r="O70" s="26">
        <f>IF(OR($C70="",$F70="",$G70="Terminé"),"",$F70-TODAY())</f>
        <v/>
      </c>
      <c r="P70" s="27">
        <f>IF($C70="","",IF($G70="Terminé","Clos",IF(AND($I70&lt;&gt;"",IFERROR(_xlfn.XLOOKUP($I70,'Suivi'!$A$6:$A$105,'Suivi'!$G$6:$G$105),"Introuvable")="Introuvable"),"Dépendance inconnue",IF(AND($I70&lt;&gt;"",IFERROR(_xlfn.XLOOKUP($I70,'Suivi'!$A$6:$A$105,'Suivi'!$G$6:$G$105),"")&lt;&gt;"Terminé"),"Bloqué",IF($F70&lt;TODAY(),"En retard",IF($F70-TODAY()&lt;=Paramètres!$B$4,"Échéance proche","OK"))))))</f>
        <v/>
      </c>
      <c r="Q70" s="21" t="n"/>
    </row>
    <row r="71" ht="22" customHeight="1">
      <c r="A71" s="20" t="n"/>
      <c r="B71" s="20" t="n"/>
      <c r="C71" s="21" t="n"/>
      <c r="D71" s="21" t="n"/>
      <c r="E71" s="42" t="n"/>
      <c r="F71" s="42" t="n"/>
      <c r="G71" s="23" t="n"/>
      <c r="H71" s="23" t="n"/>
      <c r="I71" s="23" t="n"/>
      <c r="J71" s="42" t="n"/>
      <c r="K71" s="43" t="n"/>
      <c r="L71" s="43" t="n"/>
      <c r="M71" s="40">
        <f>IF($C71="","",IF(OR($K71="",$L71=""),"",$L71-$K71))</f>
        <v/>
      </c>
      <c r="N71" s="45">
        <f>IF($C71="","",IFERROR(_xlfn.XLOOKUP($G71,Paramètres!$A$12:$A$16,Paramètres!$B$12:$B$16),""))</f>
        <v/>
      </c>
      <c r="O71" s="29">
        <f>IF(OR($C71="",$F71="",$G71="Terminé"),"",$F71-TODAY())</f>
        <v/>
      </c>
      <c r="P71" s="30">
        <f>IF($C71="","",IF($G71="Terminé","Clos",IF(AND($I71&lt;&gt;"",IFERROR(_xlfn.XLOOKUP($I71,'Suivi'!$A$6:$A$105,'Suivi'!$G$6:$G$105),"Introuvable")="Introuvable"),"Dépendance inconnue",IF(AND($I71&lt;&gt;"",IFERROR(_xlfn.XLOOKUP($I71,'Suivi'!$A$6:$A$105,'Suivi'!$G$6:$G$105),"")&lt;&gt;"Terminé"),"Bloqué",IF($F71&lt;TODAY(),"En retard",IF($F71-TODAY()&lt;=Paramètres!$B$4,"Échéance proche","OK"))))))</f>
        <v/>
      </c>
      <c r="Q71" s="21" t="n"/>
    </row>
    <row r="72" ht="22" customHeight="1">
      <c r="A72" s="20" t="n"/>
      <c r="B72" s="20" t="n"/>
      <c r="C72" s="21" t="n"/>
      <c r="D72" s="21" t="n"/>
      <c r="E72" s="42" t="n"/>
      <c r="F72" s="42" t="n"/>
      <c r="G72" s="23" t="n"/>
      <c r="H72" s="23" t="n"/>
      <c r="I72" s="23" t="n"/>
      <c r="J72" s="42" t="n"/>
      <c r="K72" s="43" t="n"/>
      <c r="L72" s="43" t="n"/>
      <c r="M72" s="37">
        <f>IF($C72="","",IF(OR($K72="",$L72=""),"",$L72-$K72))</f>
        <v/>
      </c>
      <c r="N72" s="44">
        <f>IF($C72="","",IFERROR(_xlfn.XLOOKUP($G72,Paramètres!$A$12:$A$16,Paramètres!$B$12:$B$16),""))</f>
        <v/>
      </c>
      <c r="O72" s="26">
        <f>IF(OR($C72="",$F72="",$G72="Terminé"),"",$F72-TODAY())</f>
        <v/>
      </c>
      <c r="P72" s="27">
        <f>IF($C72="","",IF($G72="Terminé","Clos",IF(AND($I72&lt;&gt;"",IFERROR(_xlfn.XLOOKUP($I72,'Suivi'!$A$6:$A$105,'Suivi'!$G$6:$G$105),"Introuvable")="Introuvable"),"Dépendance inconnue",IF(AND($I72&lt;&gt;"",IFERROR(_xlfn.XLOOKUP($I72,'Suivi'!$A$6:$A$105,'Suivi'!$G$6:$G$105),"")&lt;&gt;"Terminé"),"Bloqué",IF($F72&lt;TODAY(),"En retard",IF($F72-TODAY()&lt;=Paramètres!$B$4,"Échéance proche","OK"))))))</f>
        <v/>
      </c>
      <c r="Q72" s="21" t="n"/>
    </row>
    <row r="73" ht="22" customHeight="1">
      <c r="A73" s="20" t="n"/>
      <c r="B73" s="20" t="n"/>
      <c r="C73" s="21" t="n"/>
      <c r="D73" s="21" t="n"/>
      <c r="E73" s="42" t="n"/>
      <c r="F73" s="42" t="n"/>
      <c r="G73" s="23" t="n"/>
      <c r="H73" s="23" t="n"/>
      <c r="I73" s="23" t="n"/>
      <c r="J73" s="42" t="n"/>
      <c r="K73" s="43" t="n"/>
      <c r="L73" s="43" t="n"/>
      <c r="M73" s="40">
        <f>IF($C73="","",IF(OR($K73="",$L73=""),"",$L73-$K73))</f>
        <v/>
      </c>
      <c r="N73" s="45">
        <f>IF($C73="","",IFERROR(_xlfn.XLOOKUP($G73,Paramètres!$A$12:$A$16,Paramètres!$B$12:$B$16),""))</f>
        <v/>
      </c>
      <c r="O73" s="29">
        <f>IF(OR($C73="",$F73="",$G73="Terminé"),"",$F73-TODAY())</f>
        <v/>
      </c>
      <c r="P73" s="30">
        <f>IF($C73="","",IF($G73="Terminé","Clos",IF(AND($I73&lt;&gt;"",IFERROR(_xlfn.XLOOKUP($I73,'Suivi'!$A$6:$A$105,'Suivi'!$G$6:$G$105),"Introuvable")="Introuvable"),"Dépendance inconnue",IF(AND($I73&lt;&gt;"",IFERROR(_xlfn.XLOOKUP($I73,'Suivi'!$A$6:$A$105,'Suivi'!$G$6:$G$105),"")&lt;&gt;"Terminé"),"Bloqué",IF($F73&lt;TODAY(),"En retard",IF($F73-TODAY()&lt;=Paramètres!$B$4,"Échéance proche","OK"))))))</f>
        <v/>
      </c>
      <c r="Q73" s="21" t="n"/>
    </row>
    <row r="74" ht="22" customHeight="1">
      <c r="A74" s="20" t="n"/>
      <c r="B74" s="20" t="n"/>
      <c r="C74" s="21" t="n"/>
      <c r="D74" s="21" t="n"/>
      <c r="E74" s="42" t="n"/>
      <c r="F74" s="42" t="n"/>
      <c r="G74" s="23" t="n"/>
      <c r="H74" s="23" t="n"/>
      <c r="I74" s="23" t="n"/>
      <c r="J74" s="42" t="n"/>
      <c r="K74" s="43" t="n"/>
      <c r="L74" s="43" t="n"/>
      <c r="M74" s="37">
        <f>IF($C74="","",IF(OR($K74="",$L74=""),"",$L74-$K74))</f>
        <v/>
      </c>
      <c r="N74" s="44">
        <f>IF($C74="","",IFERROR(_xlfn.XLOOKUP($G74,Paramètres!$A$12:$A$16,Paramètres!$B$12:$B$16),""))</f>
        <v/>
      </c>
      <c r="O74" s="26">
        <f>IF(OR($C74="",$F74="",$G74="Terminé"),"",$F74-TODAY())</f>
        <v/>
      </c>
      <c r="P74" s="27">
        <f>IF($C74="","",IF($G74="Terminé","Clos",IF(AND($I74&lt;&gt;"",IFERROR(_xlfn.XLOOKUP($I74,'Suivi'!$A$6:$A$105,'Suivi'!$G$6:$G$105),"Introuvable")="Introuvable"),"Dépendance inconnue",IF(AND($I74&lt;&gt;"",IFERROR(_xlfn.XLOOKUP($I74,'Suivi'!$A$6:$A$105,'Suivi'!$G$6:$G$105),"")&lt;&gt;"Terminé"),"Bloqué",IF($F74&lt;TODAY(),"En retard",IF($F74-TODAY()&lt;=Paramètres!$B$4,"Échéance proche","OK"))))))</f>
        <v/>
      </c>
      <c r="Q74" s="21" t="n"/>
    </row>
    <row r="75" ht="22" customHeight="1">
      <c r="A75" s="20" t="n"/>
      <c r="B75" s="20" t="n"/>
      <c r="C75" s="21" t="n"/>
      <c r="D75" s="21" t="n"/>
      <c r="E75" s="42" t="n"/>
      <c r="F75" s="42" t="n"/>
      <c r="G75" s="23" t="n"/>
      <c r="H75" s="23" t="n"/>
      <c r="I75" s="23" t="n"/>
      <c r="J75" s="42" t="n"/>
      <c r="K75" s="43" t="n"/>
      <c r="L75" s="43" t="n"/>
      <c r="M75" s="40">
        <f>IF($C75="","",IF(OR($K75="",$L75=""),"",$L75-$K75))</f>
        <v/>
      </c>
      <c r="N75" s="45">
        <f>IF($C75="","",IFERROR(_xlfn.XLOOKUP($G75,Paramètres!$A$12:$A$16,Paramètres!$B$12:$B$16),""))</f>
        <v/>
      </c>
      <c r="O75" s="29">
        <f>IF(OR($C75="",$F75="",$G75="Terminé"),"",$F75-TODAY())</f>
        <v/>
      </c>
      <c r="P75" s="30">
        <f>IF($C75="","",IF($G75="Terminé","Clos",IF(AND($I75&lt;&gt;"",IFERROR(_xlfn.XLOOKUP($I75,'Suivi'!$A$6:$A$105,'Suivi'!$G$6:$G$105),"Introuvable")="Introuvable"),"Dépendance inconnue",IF(AND($I75&lt;&gt;"",IFERROR(_xlfn.XLOOKUP($I75,'Suivi'!$A$6:$A$105,'Suivi'!$G$6:$G$105),"")&lt;&gt;"Terminé"),"Bloqué",IF($F75&lt;TODAY(),"En retard",IF($F75-TODAY()&lt;=Paramètres!$B$4,"Échéance proche","OK"))))))</f>
        <v/>
      </c>
      <c r="Q75" s="21" t="n"/>
    </row>
    <row r="76" ht="22" customHeight="1">
      <c r="A76" s="20" t="n"/>
      <c r="B76" s="20" t="n"/>
      <c r="C76" s="21" t="n"/>
      <c r="D76" s="21" t="n"/>
      <c r="E76" s="42" t="n"/>
      <c r="F76" s="42" t="n"/>
      <c r="G76" s="23" t="n"/>
      <c r="H76" s="23" t="n"/>
      <c r="I76" s="23" t="n"/>
      <c r="J76" s="42" t="n"/>
      <c r="K76" s="43" t="n"/>
      <c r="L76" s="43" t="n"/>
      <c r="M76" s="37">
        <f>IF($C76="","",IF(OR($K76="",$L76=""),"",$L76-$K76))</f>
        <v/>
      </c>
      <c r="N76" s="44">
        <f>IF($C76="","",IFERROR(_xlfn.XLOOKUP($G76,Paramètres!$A$12:$A$16,Paramètres!$B$12:$B$16),""))</f>
        <v/>
      </c>
      <c r="O76" s="26">
        <f>IF(OR($C76="",$F76="",$G76="Terminé"),"",$F76-TODAY())</f>
        <v/>
      </c>
      <c r="P76" s="27">
        <f>IF($C76="","",IF($G76="Terminé","Clos",IF(AND($I76&lt;&gt;"",IFERROR(_xlfn.XLOOKUP($I76,'Suivi'!$A$6:$A$105,'Suivi'!$G$6:$G$105),"Introuvable")="Introuvable"),"Dépendance inconnue",IF(AND($I76&lt;&gt;"",IFERROR(_xlfn.XLOOKUP($I76,'Suivi'!$A$6:$A$105,'Suivi'!$G$6:$G$105),"")&lt;&gt;"Terminé"),"Bloqué",IF($F76&lt;TODAY(),"En retard",IF($F76-TODAY()&lt;=Paramètres!$B$4,"Échéance proche","OK"))))))</f>
        <v/>
      </c>
      <c r="Q76" s="21" t="n"/>
    </row>
    <row r="77" ht="22" customHeight="1">
      <c r="A77" s="20" t="n"/>
      <c r="B77" s="20" t="n"/>
      <c r="C77" s="21" t="n"/>
      <c r="D77" s="21" t="n"/>
      <c r="E77" s="42" t="n"/>
      <c r="F77" s="42" t="n"/>
      <c r="G77" s="23" t="n"/>
      <c r="H77" s="23" t="n"/>
      <c r="I77" s="23" t="n"/>
      <c r="J77" s="42" t="n"/>
      <c r="K77" s="43" t="n"/>
      <c r="L77" s="43" t="n"/>
      <c r="M77" s="40">
        <f>IF($C77="","",IF(OR($K77="",$L77=""),"",$L77-$K77))</f>
        <v/>
      </c>
      <c r="N77" s="45">
        <f>IF($C77="","",IFERROR(_xlfn.XLOOKUP($G77,Paramètres!$A$12:$A$16,Paramètres!$B$12:$B$16),""))</f>
        <v/>
      </c>
      <c r="O77" s="29">
        <f>IF(OR($C77="",$F77="",$G77="Terminé"),"",$F77-TODAY())</f>
        <v/>
      </c>
      <c r="P77" s="30">
        <f>IF($C77="","",IF($G77="Terminé","Clos",IF(AND($I77&lt;&gt;"",IFERROR(_xlfn.XLOOKUP($I77,'Suivi'!$A$6:$A$105,'Suivi'!$G$6:$G$105),"Introuvable")="Introuvable"),"Dépendance inconnue",IF(AND($I77&lt;&gt;"",IFERROR(_xlfn.XLOOKUP($I77,'Suivi'!$A$6:$A$105,'Suivi'!$G$6:$G$105),"")&lt;&gt;"Terminé"),"Bloqué",IF($F77&lt;TODAY(),"En retard",IF($F77-TODAY()&lt;=Paramètres!$B$4,"Échéance proche","OK"))))))</f>
        <v/>
      </c>
      <c r="Q77" s="21" t="n"/>
    </row>
    <row r="78" ht="22" customHeight="1">
      <c r="A78" s="20" t="n"/>
      <c r="B78" s="20" t="n"/>
      <c r="C78" s="21" t="n"/>
      <c r="D78" s="21" t="n"/>
      <c r="E78" s="42" t="n"/>
      <c r="F78" s="42" t="n"/>
      <c r="G78" s="23" t="n"/>
      <c r="H78" s="23" t="n"/>
      <c r="I78" s="23" t="n"/>
      <c r="J78" s="42" t="n"/>
      <c r="K78" s="43" t="n"/>
      <c r="L78" s="43" t="n"/>
      <c r="M78" s="37">
        <f>IF($C78="","",IF(OR($K78="",$L78=""),"",$L78-$K78))</f>
        <v/>
      </c>
      <c r="N78" s="44">
        <f>IF($C78="","",IFERROR(_xlfn.XLOOKUP($G78,Paramètres!$A$12:$A$16,Paramètres!$B$12:$B$16),""))</f>
        <v/>
      </c>
      <c r="O78" s="26">
        <f>IF(OR($C78="",$F78="",$G78="Terminé"),"",$F78-TODAY())</f>
        <v/>
      </c>
      <c r="P78" s="27">
        <f>IF($C78="","",IF($G78="Terminé","Clos",IF(AND($I78&lt;&gt;"",IFERROR(_xlfn.XLOOKUP($I78,'Suivi'!$A$6:$A$105,'Suivi'!$G$6:$G$105),"Introuvable")="Introuvable"),"Dépendance inconnue",IF(AND($I78&lt;&gt;"",IFERROR(_xlfn.XLOOKUP($I78,'Suivi'!$A$6:$A$105,'Suivi'!$G$6:$G$105),"")&lt;&gt;"Terminé"),"Bloqué",IF($F78&lt;TODAY(),"En retard",IF($F78-TODAY()&lt;=Paramètres!$B$4,"Échéance proche","OK"))))))</f>
        <v/>
      </c>
      <c r="Q78" s="21" t="n"/>
    </row>
    <row r="79" ht="22" customHeight="1">
      <c r="A79" s="20" t="n"/>
      <c r="B79" s="20" t="n"/>
      <c r="C79" s="21" t="n"/>
      <c r="D79" s="21" t="n"/>
      <c r="E79" s="42" t="n"/>
      <c r="F79" s="42" t="n"/>
      <c r="G79" s="23" t="n"/>
      <c r="H79" s="23" t="n"/>
      <c r="I79" s="23" t="n"/>
      <c r="J79" s="42" t="n"/>
      <c r="K79" s="43" t="n"/>
      <c r="L79" s="43" t="n"/>
      <c r="M79" s="40">
        <f>IF($C79="","",IF(OR($K79="",$L79=""),"",$L79-$K79))</f>
        <v/>
      </c>
      <c r="N79" s="45">
        <f>IF($C79="","",IFERROR(_xlfn.XLOOKUP($G79,Paramètres!$A$12:$A$16,Paramètres!$B$12:$B$16),""))</f>
        <v/>
      </c>
      <c r="O79" s="29">
        <f>IF(OR($C79="",$F79="",$G79="Terminé"),"",$F79-TODAY())</f>
        <v/>
      </c>
      <c r="P79" s="30">
        <f>IF($C79="","",IF($G79="Terminé","Clos",IF(AND($I79&lt;&gt;"",IFERROR(_xlfn.XLOOKUP($I79,'Suivi'!$A$6:$A$105,'Suivi'!$G$6:$G$105),"Introuvable")="Introuvable"),"Dépendance inconnue",IF(AND($I79&lt;&gt;"",IFERROR(_xlfn.XLOOKUP($I79,'Suivi'!$A$6:$A$105,'Suivi'!$G$6:$G$105),"")&lt;&gt;"Terminé"),"Bloqué",IF($F79&lt;TODAY(),"En retard",IF($F79-TODAY()&lt;=Paramètres!$B$4,"Échéance proche","OK"))))))</f>
        <v/>
      </c>
      <c r="Q79" s="21" t="n"/>
    </row>
    <row r="80" ht="22" customHeight="1">
      <c r="A80" s="20" t="n"/>
      <c r="B80" s="20" t="n"/>
      <c r="C80" s="21" t="n"/>
      <c r="D80" s="21" t="n"/>
      <c r="E80" s="42" t="n"/>
      <c r="F80" s="42" t="n"/>
      <c r="G80" s="23" t="n"/>
      <c r="H80" s="23" t="n"/>
      <c r="I80" s="23" t="n"/>
      <c r="J80" s="42" t="n"/>
      <c r="K80" s="43" t="n"/>
      <c r="L80" s="43" t="n"/>
      <c r="M80" s="37">
        <f>IF($C80="","",IF(OR($K80="",$L80=""),"",$L80-$K80))</f>
        <v/>
      </c>
      <c r="N80" s="44">
        <f>IF($C80="","",IFERROR(_xlfn.XLOOKUP($G80,Paramètres!$A$12:$A$16,Paramètres!$B$12:$B$16),""))</f>
        <v/>
      </c>
      <c r="O80" s="26">
        <f>IF(OR($C80="",$F80="",$G80="Terminé"),"",$F80-TODAY())</f>
        <v/>
      </c>
      <c r="P80" s="27">
        <f>IF($C80="","",IF($G80="Terminé","Clos",IF(AND($I80&lt;&gt;"",IFERROR(_xlfn.XLOOKUP($I80,'Suivi'!$A$6:$A$105,'Suivi'!$G$6:$G$105),"Introuvable")="Introuvable"),"Dépendance inconnue",IF(AND($I80&lt;&gt;"",IFERROR(_xlfn.XLOOKUP($I80,'Suivi'!$A$6:$A$105,'Suivi'!$G$6:$G$105),"")&lt;&gt;"Terminé"),"Bloqué",IF($F80&lt;TODAY(),"En retard",IF($F80-TODAY()&lt;=Paramètres!$B$4,"Échéance proche","OK"))))))</f>
        <v/>
      </c>
      <c r="Q80" s="21" t="n"/>
    </row>
    <row r="81" ht="22" customHeight="1">
      <c r="A81" s="20" t="n"/>
      <c r="B81" s="20" t="n"/>
      <c r="C81" s="21" t="n"/>
      <c r="D81" s="21" t="n"/>
      <c r="E81" s="42" t="n"/>
      <c r="F81" s="42" t="n"/>
      <c r="G81" s="23" t="n"/>
      <c r="H81" s="23" t="n"/>
      <c r="I81" s="23" t="n"/>
      <c r="J81" s="42" t="n"/>
      <c r="K81" s="43" t="n"/>
      <c r="L81" s="43" t="n"/>
      <c r="M81" s="40">
        <f>IF($C81="","",IF(OR($K81="",$L81=""),"",$L81-$K81))</f>
        <v/>
      </c>
      <c r="N81" s="45">
        <f>IF($C81="","",IFERROR(_xlfn.XLOOKUP($G81,Paramètres!$A$12:$A$16,Paramètres!$B$12:$B$16),""))</f>
        <v/>
      </c>
      <c r="O81" s="29">
        <f>IF(OR($C81="",$F81="",$G81="Terminé"),"",$F81-TODAY())</f>
        <v/>
      </c>
      <c r="P81" s="30">
        <f>IF($C81="","",IF($G81="Terminé","Clos",IF(AND($I81&lt;&gt;"",IFERROR(_xlfn.XLOOKUP($I81,'Suivi'!$A$6:$A$105,'Suivi'!$G$6:$G$105),"Introuvable")="Introuvable"),"Dépendance inconnue",IF(AND($I81&lt;&gt;"",IFERROR(_xlfn.XLOOKUP($I81,'Suivi'!$A$6:$A$105,'Suivi'!$G$6:$G$105),"")&lt;&gt;"Terminé"),"Bloqué",IF($F81&lt;TODAY(),"En retard",IF($F81-TODAY()&lt;=Paramètres!$B$4,"Échéance proche","OK"))))))</f>
        <v/>
      </c>
      <c r="Q81" s="21" t="n"/>
    </row>
    <row r="82" ht="22" customHeight="1">
      <c r="A82" s="20" t="n"/>
      <c r="B82" s="20" t="n"/>
      <c r="C82" s="21" t="n"/>
      <c r="D82" s="21" t="n"/>
      <c r="E82" s="42" t="n"/>
      <c r="F82" s="42" t="n"/>
      <c r="G82" s="23" t="n"/>
      <c r="H82" s="23" t="n"/>
      <c r="I82" s="23" t="n"/>
      <c r="J82" s="42" t="n"/>
      <c r="K82" s="43" t="n"/>
      <c r="L82" s="43" t="n"/>
      <c r="M82" s="37">
        <f>IF($C82="","",IF(OR($K82="",$L82=""),"",$L82-$K82))</f>
        <v/>
      </c>
      <c r="N82" s="44">
        <f>IF($C82="","",IFERROR(_xlfn.XLOOKUP($G82,Paramètres!$A$12:$A$16,Paramètres!$B$12:$B$16),""))</f>
        <v/>
      </c>
      <c r="O82" s="26">
        <f>IF(OR($C82="",$F82="",$G82="Terminé"),"",$F82-TODAY())</f>
        <v/>
      </c>
      <c r="P82" s="27">
        <f>IF($C82="","",IF($G82="Terminé","Clos",IF(AND($I82&lt;&gt;"",IFERROR(_xlfn.XLOOKUP($I82,'Suivi'!$A$6:$A$105,'Suivi'!$G$6:$G$105),"Introuvable")="Introuvable"),"Dépendance inconnue",IF(AND($I82&lt;&gt;"",IFERROR(_xlfn.XLOOKUP($I82,'Suivi'!$A$6:$A$105,'Suivi'!$G$6:$G$105),"")&lt;&gt;"Terminé"),"Bloqué",IF($F82&lt;TODAY(),"En retard",IF($F82-TODAY()&lt;=Paramètres!$B$4,"Échéance proche","OK"))))))</f>
        <v/>
      </c>
      <c r="Q82" s="21" t="n"/>
    </row>
    <row r="83" ht="22" customHeight="1">
      <c r="A83" s="20" t="n"/>
      <c r="B83" s="20" t="n"/>
      <c r="C83" s="21" t="n"/>
      <c r="D83" s="21" t="n"/>
      <c r="E83" s="42" t="n"/>
      <c r="F83" s="42" t="n"/>
      <c r="G83" s="23" t="n"/>
      <c r="H83" s="23" t="n"/>
      <c r="I83" s="23" t="n"/>
      <c r="J83" s="42" t="n"/>
      <c r="K83" s="43" t="n"/>
      <c r="L83" s="43" t="n"/>
      <c r="M83" s="40">
        <f>IF($C83="","",IF(OR($K83="",$L83=""),"",$L83-$K83))</f>
        <v/>
      </c>
      <c r="N83" s="45">
        <f>IF($C83="","",IFERROR(_xlfn.XLOOKUP($G83,Paramètres!$A$12:$A$16,Paramètres!$B$12:$B$16),""))</f>
        <v/>
      </c>
      <c r="O83" s="29">
        <f>IF(OR($C83="",$F83="",$G83="Terminé"),"",$F83-TODAY())</f>
        <v/>
      </c>
      <c r="P83" s="30">
        <f>IF($C83="","",IF($G83="Terminé","Clos",IF(AND($I83&lt;&gt;"",IFERROR(_xlfn.XLOOKUP($I83,'Suivi'!$A$6:$A$105,'Suivi'!$G$6:$G$105),"Introuvable")="Introuvable"),"Dépendance inconnue",IF(AND($I83&lt;&gt;"",IFERROR(_xlfn.XLOOKUP($I83,'Suivi'!$A$6:$A$105,'Suivi'!$G$6:$G$105),"")&lt;&gt;"Terminé"),"Bloqué",IF($F83&lt;TODAY(),"En retard",IF($F83-TODAY()&lt;=Paramètres!$B$4,"Échéance proche","OK"))))))</f>
        <v/>
      </c>
      <c r="Q83" s="21" t="n"/>
    </row>
    <row r="84" ht="22" customHeight="1">
      <c r="A84" s="20" t="n"/>
      <c r="B84" s="20" t="n"/>
      <c r="C84" s="21" t="n"/>
      <c r="D84" s="21" t="n"/>
      <c r="E84" s="42" t="n"/>
      <c r="F84" s="42" t="n"/>
      <c r="G84" s="23" t="n"/>
      <c r="H84" s="23" t="n"/>
      <c r="I84" s="23" t="n"/>
      <c r="J84" s="42" t="n"/>
      <c r="K84" s="43" t="n"/>
      <c r="L84" s="43" t="n"/>
      <c r="M84" s="37">
        <f>IF($C84="","",IF(OR($K84="",$L84=""),"",$L84-$K84))</f>
        <v/>
      </c>
      <c r="N84" s="44">
        <f>IF($C84="","",IFERROR(_xlfn.XLOOKUP($G84,Paramètres!$A$12:$A$16,Paramètres!$B$12:$B$16),""))</f>
        <v/>
      </c>
      <c r="O84" s="26">
        <f>IF(OR($C84="",$F84="",$G84="Terminé"),"",$F84-TODAY())</f>
        <v/>
      </c>
      <c r="P84" s="27">
        <f>IF($C84="","",IF($G84="Terminé","Clos",IF(AND($I84&lt;&gt;"",IFERROR(_xlfn.XLOOKUP($I84,'Suivi'!$A$6:$A$105,'Suivi'!$G$6:$G$105),"Introuvable")="Introuvable"),"Dépendance inconnue",IF(AND($I84&lt;&gt;"",IFERROR(_xlfn.XLOOKUP($I84,'Suivi'!$A$6:$A$105,'Suivi'!$G$6:$G$105),"")&lt;&gt;"Terminé"),"Bloqué",IF($F84&lt;TODAY(),"En retard",IF($F84-TODAY()&lt;=Paramètres!$B$4,"Échéance proche","OK"))))))</f>
        <v/>
      </c>
      <c r="Q84" s="21" t="n"/>
    </row>
    <row r="85" ht="22" customHeight="1">
      <c r="A85" s="20" t="n"/>
      <c r="B85" s="20" t="n"/>
      <c r="C85" s="21" t="n"/>
      <c r="D85" s="21" t="n"/>
      <c r="E85" s="42" t="n"/>
      <c r="F85" s="42" t="n"/>
      <c r="G85" s="23" t="n"/>
      <c r="H85" s="23" t="n"/>
      <c r="I85" s="23" t="n"/>
      <c r="J85" s="42" t="n"/>
      <c r="K85" s="43" t="n"/>
      <c r="L85" s="43" t="n"/>
      <c r="M85" s="40">
        <f>IF($C85="","",IF(OR($K85="",$L85=""),"",$L85-$K85))</f>
        <v/>
      </c>
      <c r="N85" s="45">
        <f>IF($C85="","",IFERROR(_xlfn.XLOOKUP($G85,Paramètres!$A$12:$A$16,Paramètres!$B$12:$B$16),""))</f>
        <v/>
      </c>
      <c r="O85" s="29">
        <f>IF(OR($C85="",$F85="",$G85="Terminé"),"",$F85-TODAY())</f>
        <v/>
      </c>
      <c r="P85" s="30">
        <f>IF($C85="","",IF($G85="Terminé","Clos",IF(AND($I85&lt;&gt;"",IFERROR(_xlfn.XLOOKUP($I85,'Suivi'!$A$6:$A$105,'Suivi'!$G$6:$G$105),"Introuvable")="Introuvable"),"Dépendance inconnue",IF(AND($I85&lt;&gt;"",IFERROR(_xlfn.XLOOKUP($I85,'Suivi'!$A$6:$A$105,'Suivi'!$G$6:$G$105),"")&lt;&gt;"Terminé"),"Bloqué",IF($F85&lt;TODAY(),"En retard",IF($F85-TODAY()&lt;=Paramètres!$B$4,"Échéance proche","OK"))))))</f>
        <v/>
      </c>
      <c r="Q85" s="21" t="n"/>
    </row>
    <row r="86" ht="22" customHeight="1">
      <c r="A86" s="20" t="n"/>
      <c r="B86" s="20" t="n"/>
      <c r="C86" s="21" t="n"/>
      <c r="D86" s="21" t="n"/>
      <c r="E86" s="42" t="n"/>
      <c r="F86" s="42" t="n"/>
      <c r="G86" s="23" t="n"/>
      <c r="H86" s="23" t="n"/>
      <c r="I86" s="23" t="n"/>
      <c r="J86" s="42" t="n"/>
      <c r="K86" s="43" t="n"/>
      <c r="L86" s="43" t="n"/>
      <c r="M86" s="37">
        <f>IF($C86="","",IF(OR($K86="",$L86=""),"",$L86-$K86))</f>
        <v/>
      </c>
      <c r="N86" s="44">
        <f>IF($C86="","",IFERROR(_xlfn.XLOOKUP($G86,Paramètres!$A$12:$A$16,Paramètres!$B$12:$B$16),""))</f>
        <v/>
      </c>
      <c r="O86" s="26">
        <f>IF(OR($C86="",$F86="",$G86="Terminé"),"",$F86-TODAY())</f>
        <v/>
      </c>
      <c r="P86" s="27">
        <f>IF($C86="","",IF($G86="Terminé","Clos",IF(AND($I86&lt;&gt;"",IFERROR(_xlfn.XLOOKUP($I86,'Suivi'!$A$6:$A$105,'Suivi'!$G$6:$G$105),"Introuvable")="Introuvable"),"Dépendance inconnue",IF(AND($I86&lt;&gt;"",IFERROR(_xlfn.XLOOKUP($I86,'Suivi'!$A$6:$A$105,'Suivi'!$G$6:$G$105),"")&lt;&gt;"Terminé"),"Bloqué",IF($F86&lt;TODAY(),"En retard",IF($F86-TODAY()&lt;=Paramètres!$B$4,"Échéance proche","OK"))))))</f>
        <v/>
      </c>
      <c r="Q86" s="21" t="n"/>
    </row>
    <row r="87" ht="22" customHeight="1">
      <c r="A87" s="20" t="n"/>
      <c r="B87" s="20" t="n"/>
      <c r="C87" s="21" t="n"/>
      <c r="D87" s="21" t="n"/>
      <c r="E87" s="42" t="n"/>
      <c r="F87" s="42" t="n"/>
      <c r="G87" s="23" t="n"/>
      <c r="H87" s="23" t="n"/>
      <c r="I87" s="23" t="n"/>
      <c r="J87" s="42" t="n"/>
      <c r="K87" s="43" t="n"/>
      <c r="L87" s="43" t="n"/>
      <c r="M87" s="40">
        <f>IF($C87="","",IF(OR($K87="",$L87=""),"",$L87-$K87))</f>
        <v/>
      </c>
      <c r="N87" s="45">
        <f>IF($C87="","",IFERROR(_xlfn.XLOOKUP($G87,Paramètres!$A$12:$A$16,Paramètres!$B$12:$B$16),""))</f>
        <v/>
      </c>
      <c r="O87" s="29">
        <f>IF(OR($C87="",$F87="",$G87="Terminé"),"",$F87-TODAY())</f>
        <v/>
      </c>
      <c r="P87" s="30">
        <f>IF($C87="","",IF($G87="Terminé","Clos",IF(AND($I87&lt;&gt;"",IFERROR(_xlfn.XLOOKUP($I87,'Suivi'!$A$6:$A$105,'Suivi'!$G$6:$G$105),"Introuvable")="Introuvable"),"Dépendance inconnue",IF(AND($I87&lt;&gt;"",IFERROR(_xlfn.XLOOKUP($I87,'Suivi'!$A$6:$A$105,'Suivi'!$G$6:$G$105),"")&lt;&gt;"Terminé"),"Bloqué",IF($F87&lt;TODAY(),"En retard",IF($F87-TODAY()&lt;=Paramètres!$B$4,"Échéance proche","OK"))))))</f>
        <v/>
      </c>
      <c r="Q87" s="21" t="n"/>
    </row>
    <row r="88" ht="22" customHeight="1">
      <c r="A88" s="20" t="n"/>
      <c r="B88" s="20" t="n"/>
      <c r="C88" s="21" t="n"/>
      <c r="D88" s="21" t="n"/>
      <c r="E88" s="42" t="n"/>
      <c r="F88" s="42" t="n"/>
      <c r="G88" s="23" t="n"/>
      <c r="H88" s="23" t="n"/>
      <c r="I88" s="23" t="n"/>
      <c r="J88" s="42" t="n"/>
      <c r="K88" s="43" t="n"/>
      <c r="L88" s="43" t="n"/>
      <c r="M88" s="37">
        <f>IF($C88="","",IF(OR($K88="",$L88=""),"",$L88-$K88))</f>
        <v/>
      </c>
      <c r="N88" s="44">
        <f>IF($C88="","",IFERROR(_xlfn.XLOOKUP($G88,Paramètres!$A$12:$A$16,Paramètres!$B$12:$B$16),""))</f>
        <v/>
      </c>
      <c r="O88" s="26">
        <f>IF(OR($C88="",$F88="",$G88="Terminé"),"",$F88-TODAY())</f>
        <v/>
      </c>
      <c r="P88" s="27">
        <f>IF($C88="","",IF($G88="Terminé","Clos",IF(AND($I88&lt;&gt;"",IFERROR(_xlfn.XLOOKUP($I88,'Suivi'!$A$6:$A$105,'Suivi'!$G$6:$G$105),"Introuvable")="Introuvable"),"Dépendance inconnue",IF(AND($I88&lt;&gt;"",IFERROR(_xlfn.XLOOKUP($I88,'Suivi'!$A$6:$A$105,'Suivi'!$G$6:$G$105),"")&lt;&gt;"Terminé"),"Bloqué",IF($F88&lt;TODAY(),"En retard",IF($F88-TODAY()&lt;=Paramètres!$B$4,"Échéance proche","OK"))))))</f>
        <v/>
      </c>
      <c r="Q88" s="21" t="n"/>
    </row>
    <row r="89" ht="22" customHeight="1">
      <c r="A89" s="20" t="n"/>
      <c r="B89" s="20" t="n"/>
      <c r="C89" s="21" t="n"/>
      <c r="D89" s="21" t="n"/>
      <c r="E89" s="42" t="n"/>
      <c r="F89" s="42" t="n"/>
      <c r="G89" s="23" t="n"/>
      <c r="H89" s="23" t="n"/>
      <c r="I89" s="23" t="n"/>
      <c r="J89" s="42" t="n"/>
      <c r="K89" s="43" t="n"/>
      <c r="L89" s="43" t="n"/>
      <c r="M89" s="40">
        <f>IF($C89="","",IF(OR($K89="",$L89=""),"",$L89-$K89))</f>
        <v/>
      </c>
      <c r="N89" s="45">
        <f>IF($C89="","",IFERROR(_xlfn.XLOOKUP($G89,Paramètres!$A$12:$A$16,Paramètres!$B$12:$B$16),""))</f>
        <v/>
      </c>
      <c r="O89" s="29">
        <f>IF(OR($C89="",$F89="",$G89="Terminé"),"",$F89-TODAY())</f>
        <v/>
      </c>
      <c r="P89" s="30">
        <f>IF($C89="","",IF($G89="Terminé","Clos",IF(AND($I89&lt;&gt;"",IFERROR(_xlfn.XLOOKUP($I89,'Suivi'!$A$6:$A$105,'Suivi'!$G$6:$G$105),"Introuvable")="Introuvable"),"Dépendance inconnue",IF(AND($I89&lt;&gt;"",IFERROR(_xlfn.XLOOKUP($I89,'Suivi'!$A$6:$A$105,'Suivi'!$G$6:$G$105),"")&lt;&gt;"Terminé"),"Bloqué",IF($F89&lt;TODAY(),"En retard",IF($F89-TODAY()&lt;=Paramètres!$B$4,"Échéance proche","OK"))))))</f>
        <v/>
      </c>
      <c r="Q89" s="21" t="n"/>
    </row>
    <row r="90" ht="22" customHeight="1">
      <c r="A90" s="20" t="n"/>
      <c r="B90" s="20" t="n"/>
      <c r="C90" s="21" t="n"/>
      <c r="D90" s="21" t="n"/>
      <c r="E90" s="42" t="n"/>
      <c r="F90" s="42" t="n"/>
      <c r="G90" s="23" t="n"/>
      <c r="H90" s="23" t="n"/>
      <c r="I90" s="23" t="n"/>
      <c r="J90" s="42" t="n"/>
      <c r="K90" s="43" t="n"/>
      <c r="L90" s="43" t="n"/>
      <c r="M90" s="37">
        <f>IF($C90="","",IF(OR($K90="",$L90=""),"",$L90-$K90))</f>
        <v/>
      </c>
      <c r="N90" s="44">
        <f>IF($C90="","",IFERROR(_xlfn.XLOOKUP($G90,Paramètres!$A$12:$A$16,Paramètres!$B$12:$B$16),""))</f>
        <v/>
      </c>
      <c r="O90" s="26">
        <f>IF(OR($C90="",$F90="",$G90="Terminé"),"",$F90-TODAY())</f>
        <v/>
      </c>
      <c r="P90" s="27">
        <f>IF($C90="","",IF($G90="Terminé","Clos",IF(AND($I90&lt;&gt;"",IFERROR(_xlfn.XLOOKUP($I90,'Suivi'!$A$6:$A$105,'Suivi'!$G$6:$G$105),"Introuvable")="Introuvable"),"Dépendance inconnue",IF(AND($I90&lt;&gt;"",IFERROR(_xlfn.XLOOKUP($I90,'Suivi'!$A$6:$A$105,'Suivi'!$G$6:$G$105),"")&lt;&gt;"Terminé"),"Bloqué",IF($F90&lt;TODAY(),"En retard",IF($F90-TODAY()&lt;=Paramètres!$B$4,"Échéance proche","OK"))))))</f>
        <v/>
      </c>
      <c r="Q90" s="21" t="n"/>
    </row>
    <row r="91" ht="22" customHeight="1">
      <c r="A91" s="20" t="n"/>
      <c r="B91" s="20" t="n"/>
      <c r="C91" s="21" t="n"/>
      <c r="D91" s="21" t="n"/>
      <c r="E91" s="42" t="n"/>
      <c r="F91" s="42" t="n"/>
      <c r="G91" s="23" t="n"/>
      <c r="H91" s="23" t="n"/>
      <c r="I91" s="23" t="n"/>
      <c r="J91" s="42" t="n"/>
      <c r="K91" s="43" t="n"/>
      <c r="L91" s="43" t="n"/>
      <c r="M91" s="40">
        <f>IF($C91="","",IF(OR($K91="",$L91=""),"",$L91-$K91))</f>
        <v/>
      </c>
      <c r="N91" s="45">
        <f>IF($C91="","",IFERROR(_xlfn.XLOOKUP($G91,Paramètres!$A$12:$A$16,Paramètres!$B$12:$B$16),""))</f>
        <v/>
      </c>
      <c r="O91" s="29">
        <f>IF(OR($C91="",$F91="",$G91="Terminé"),"",$F91-TODAY())</f>
        <v/>
      </c>
      <c r="P91" s="30">
        <f>IF($C91="","",IF($G91="Terminé","Clos",IF(AND($I91&lt;&gt;"",IFERROR(_xlfn.XLOOKUP($I91,'Suivi'!$A$6:$A$105,'Suivi'!$G$6:$G$105),"Introuvable")="Introuvable"),"Dépendance inconnue",IF(AND($I91&lt;&gt;"",IFERROR(_xlfn.XLOOKUP($I91,'Suivi'!$A$6:$A$105,'Suivi'!$G$6:$G$105),"")&lt;&gt;"Terminé"),"Bloqué",IF($F91&lt;TODAY(),"En retard",IF($F91-TODAY()&lt;=Paramètres!$B$4,"Échéance proche","OK"))))))</f>
        <v/>
      </c>
      <c r="Q91" s="21" t="n"/>
    </row>
    <row r="92" ht="22" customHeight="1">
      <c r="A92" s="20" t="n"/>
      <c r="B92" s="20" t="n"/>
      <c r="C92" s="21" t="n"/>
      <c r="D92" s="21" t="n"/>
      <c r="E92" s="42" t="n"/>
      <c r="F92" s="42" t="n"/>
      <c r="G92" s="23" t="n"/>
      <c r="H92" s="23" t="n"/>
      <c r="I92" s="23" t="n"/>
      <c r="J92" s="42" t="n"/>
      <c r="K92" s="43" t="n"/>
      <c r="L92" s="43" t="n"/>
      <c r="M92" s="37">
        <f>IF($C92="","",IF(OR($K92="",$L92=""),"",$L92-$K92))</f>
        <v/>
      </c>
      <c r="N92" s="44">
        <f>IF($C92="","",IFERROR(_xlfn.XLOOKUP($G92,Paramètres!$A$12:$A$16,Paramètres!$B$12:$B$16),""))</f>
        <v/>
      </c>
      <c r="O92" s="26">
        <f>IF(OR($C92="",$F92="",$G92="Terminé"),"",$F92-TODAY())</f>
        <v/>
      </c>
      <c r="P92" s="27">
        <f>IF($C92="","",IF($G92="Terminé","Clos",IF(AND($I92&lt;&gt;"",IFERROR(_xlfn.XLOOKUP($I92,'Suivi'!$A$6:$A$105,'Suivi'!$G$6:$G$105),"Introuvable")="Introuvable"),"Dépendance inconnue",IF(AND($I92&lt;&gt;"",IFERROR(_xlfn.XLOOKUP($I92,'Suivi'!$A$6:$A$105,'Suivi'!$G$6:$G$105),"")&lt;&gt;"Terminé"),"Bloqué",IF($F92&lt;TODAY(),"En retard",IF($F92-TODAY()&lt;=Paramètres!$B$4,"Échéance proche","OK"))))))</f>
        <v/>
      </c>
      <c r="Q92" s="21" t="n"/>
    </row>
    <row r="93" ht="22" customHeight="1">
      <c r="A93" s="20" t="n"/>
      <c r="B93" s="20" t="n"/>
      <c r="C93" s="21" t="n"/>
      <c r="D93" s="21" t="n"/>
      <c r="E93" s="42" t="n"/>
      <c r="F93" s="42" t="n"/>
      <c r="G93" s="23" t="n"/>
      <c r="H93" s="23" t="n"/>
      <c r="I93" s="23" t="n"/>
      <c r="J93" s="42" t="n"/>
      <c r="K93" s="43" t="n"/>
      <c r="L93" s="43" t="n"/>
      <c r="M93" s="40">
        <f>IF($C93="","",IF(OR($K93="",$L93=""),"",$L93-$K93))</f>
        <v/>
      </c>
      <c r="N93" s="45">
        <f>IF($C93="","",IFERROR(_xlfn.XLOOKUP($G93,Paramètres!$A$12:$A$16,Paramètres!$B$12:$B$16),""))</f>
        <v/>
      </c>
      <c r="O93" s="29">
        <f>IF(OR($C93="",$F93="",$G93="Terminé"),"",$F93-TODAY())</f>
        <v/>
      </c>
      <c r="P93" s="30">
        <f>IF($C93="","",IF($G93="Terminé","Clos",IF(AND($I93&lt;&gt;"",IFERROR(_xlfn.XLOOKUP($I93,'Suivi'!$A$6:$A$105,'Suivi'!$G$6:$G$105),"Introuvable")="Introuvable"),"Dépendance inconnue",IF(AND($I93&lt;&gt;"",IFERROR(_xlfn.XLOOKUP($I93,'Suivi'!$A$6:$A$105,'Suivi'!$G$6:$G$105),"")&lt;&gt;"Terminé"),"Bloqué",IF($F93&lt;TODAY(),"En retard",IF($F93-TODAY()&lt;=Paramètres!$B$4,"Échéance proche","OK"))))))</f>
        <v/>
      </c>
      <c r="Q93" s="21" t="n"/>
    </row>
    <row r="94" ht="22" customHeight="1">
      <c r="A94" s="20" t="n"/>
      <c r="B94" s="20" t="n"/>
      <c r="C94" s="21" t="n"/>
      <c r="D94" s="21" t="n"/>
      <c r="E94" s="42" t="n"/>
      <c r="F94" s="42" t="n"/>
      <c r="G94" s="23" t="n"/>
      <c r="H94" s="23" t="n"/>
      <c r="I94" s="23" t="n"/>
      <c r="J94" s="42" t="n"/>
      <c r="K94" s="43" t="n"/>
      <c r="L94" s="43" t="n"/>
      <c r="M94" s="37">
        <f>IF($C94="","",IF(OR($K94="",$L94=""),"",$L94-$K94))</f>
        <v/>
      </c>
      <c r="N94" s="44">
        <f>IF($C94="","",IFERROR(_xlfn.XLOOKUP($G94,Paramètres!$A$12:$A$16,Paramètres!$B$12:$B$16),""))</f>
        <v/>
      </c>
      <c r="O94" s="26">
        <f>IF(OR($C94="",$F94="",$G94="Terminé"),"",$F94-TODAY())</f>
        <v/>
      </c>
      <c r="P94" s="27">
        <f>IF($C94="","",IF($G94="Terminé","Clos",IF(AND($I94&lt;&gt;"",IFERROR(_xlfn.XLOOKUP($I94,'Suivi'!$A$6:$A$105,'Suivi'!$G$6:$G$105),"Introuvable")="Introuvable"),"Dépendance inconnue",IF(AND($I94&lt;&gt;"",IFERROR(_xlfn.XLOOKUP($I94,'Suivi'!$A$6:$A$105,'Suivi'!$G$6:$G$105),"")&lt;&gt;"Terminé"),"Bloqué",IF($F94&lt;TODAY(),"En retard",IF($F94-TODAY()&lt;=Paramètres!$B$4,"Échéance proche","OK"))))))</f>
        <v/>
      </c>
      <c r="Q94" s="21" t="n"/>
    </row>
    <row r="95" ht="22" customHeight="1">
      <c r="A95" s="20" t="n"/>
      <c r="B95" s="20" t="n"/>
      <c r="C95" s="21" t="n"/>
      <c r="D95" s="21" t="n"/>
      <c r="E95" s="42" t="n"/>
      <c r="F95" s="42" t="n"/>
      <c r="G95" s="23" t="n"/>
      <c r="H95" s="23" t="n"/>
      <c r="I95" s="23" t="n"/>
      <c r="J95" s="42" t="n"/>
      <c r="K95" s="43" t="n"/>
      <c r="L95" s="43" t="n"/>
      <c r="M95" s="40">
        <f>IF($C95="","",IF(OR($K95="",$L95=""),"",$L95-$K95))</f>
        <v/>
      </c>
      <c r="N95" s="45">
        <f>IF($C95="","",IFERROR(_xlfn.XLOOKUP($G95,Paramètres!$A$12:$A$16,Paramètres!$B$12:$B$16),""))</f>
        <v/>
      </c>
      <c r="O95" s="29">
        <f>IF(OR($C95="",$F95="",$G95="Terminé"),"",$F95-TODAY())</f>
        <v/>
      </c>
      <c r="P95" s="30">
        <f>IF($C95="","",IF($G95="Terminé","Clos",IF(AND($I95&lt;&gt;"",IFERROR(_xlfn.XLOOKUP($I95,'Suivi'!$A$6:$A$105,'Suivi'!$G$6:$G$105),"Introuvable")="Introuvable"),"Dépendance inconnue",IF(AND($I95&lt;&gt;"",IFERROR(_xlfn.XLOOKUP($I95,'Suivi'!$A$6:$A$105,'Suivi'!$G$6:$G$105),"")&lt;&gt;"Terminé"),"Bloqué",IF($F95&lt;TODAY(),"En retard",IF($F95-TODAY()&lt;=Paramètres!$B$4,"Échéance proche","OK"))))))</f>
        <v/>
      </c>
      <c r="Q95" s="21" t="n"/>
    </row>
    <row r="96" ht="22" customHeight="1">
      <c r="A96" s="20" t="n"/>
      <c r="B96" s="20" t="n"/>
      <c r="C96" s="21" t="n"/>
      <c r="D96" s="21" t="n"/>
      <c r="E96" s="42" t="n"/>
      <c r="F96" s="42" t="n"/>
      <c r="G96" s="23" t="n"/>
      <c r="H96" s="23" t="n"/>
      <c r="I96" s="23" t="n"/>
      <c r="J96" s="42" t="n"/>
      <c r="K96" s="43" t="n"/>
      <c r="L96" s="43" t="n"/>
      <c r="M96" s="37">
        <f>IF($C96="","",IF(OR($K96="",$L96=""),"",$L96-$K96))</f>
        <v/>
      </c>
      <c r="N96" s="44">
        <f>IF($C96="","",IFERROR(_xlfn.XLOOKUP($G96,Paramètres!$A$12:$A$16,Paramètres!$B$12:$B$16),""))</f>
        <v/>
      </c>
      <c r="O96" s="26">
        <f>IF(OR($C96="",$F96="",$G96="Terminé"),"",$F96-TODAY())</f>
        <v/>
      </c>
      <c r="P96" s="27">
        <f>IF($C96="","",IF($G96="Terminé","Clos",IF(AND($I96&lt;&gt;"",IFERROR(_xlfn.XLOOKUP($I96,'Suivi'!$A$6:$A$105,'Suivi'!$G$6:$G$105),"Introuvable")="Introuvable"),"Dépendance inconnue",IF(AND($I96&lt;&gt;"",IFERROR(_xlfn.XLOOKUP($I96,'Suivi'!$A$6:$A$105,'Suivi'!$G$6:$G$105),"")&lt;&gt;"Terminé"),"Bloqué",IF($F96&lt;TODAY(),"En retard",IF($F96-TODAY()&lt;=Paramètres!$B$4,"Échéance proche","OK"))))))</f>
        <v/>
      </c>
      <c r="Q96" s="21" t="n"/>
    </row>
    <row r="97" ht="22" customHeight="1">
      <c r="A97" s="20" t="n"/>
      <c r="B97" s="20" t="n"/>
      <c r="C97" s="21" t="n"/>
      <c r="D97" s="21" t="n"/>
      <c r="E97" s="42" t="n"/>
      <c r="F97" s="42" t="n"/>
      <c r="G97" s="23" t="n"/>
      <c r="H97" s="23" t="n"/>
      <c r="I97" s="23" t="n"/>
      <c r="J97" s="42" t="n"/>
      <c r="K97" s="43" t="n"/>
      <c r="L97" s="43" t="n"/>
      <c r="M97" s="40">
        <f>IF($C97="","",IF(OR($K97="",$L97=""),"",$L97-$K97))</f>
        <v/>
      </c>
      <c r="N97" s="45">
        <f>IF($C97="","",IFERROR(_xlfn.XLOOKUP($G97,Paramètres!$A$12:$A$16,Paramètres!$B$12:$B$16),""))</f>
        <v/>
      </c>
      <c r="O97" s="29">
        <f>IF(OR($C97="",$F97="",$G97="Terminé"),"",$F97-TODAY())</f>
        <v/>
      </c>
      <c r="P97" s="30">
        <f>IF($C97="","",IF($G97="Terminé","Clos",IF(AND($I97&lt;&gt;"",IFERROR(_xlfn.XLOOKUP($I97,'Suivi'!$A$6:$A$105,'Suivi'!$G$6:$G$105),"Introuvable")="Introuvable"),"Dépendance inconnue",IF(AND($I97&lt;&gt;"",IFERROR(_xlfn.XLOOKUP($I97,'Suivi'!$A$6:$A$105,'Suivi'!$G$6:$G$105),"")&lt;&gt;"Terminé"),"Bloqué",IF($F97&lt;TODAY(),"En retard",IF($F97-TODAY()&lt;=Paramètres!$B$4,"Échéance proche","OK"))))))</f>
        <v/>
      </c>
      <c r="Q97" s="21" t="n"/>
    </row>
    <row r="98" ht="22" customHeight="1">
      <c r="A98" s="20" t="n"/>
      <c r="B98" s="20" t="n"/>
      <c r="C98" s="21" t="n"/>
      <c r="D98" s="21" t="n"/>
      <c r="E98" s="42" t="n"/>
      <c r="F98" s="42" t="n"/>
      <c r="G98" s="23" t="n"/>
      <c r="H98" s="23" t="n"/>
      <c r="I98" s="23" t="n"/>
      <c r="J98" s="42" t="n"/>
      <c r="K98" s="43" t="n"/>
      <c r="L98" s="43" t="n"/>
      <c r="M98" s="37">
        <f>IF($C98="","",IF(OR($K98="",$L98=""),"",$L98-$K98))</f>
        <v/>
      </c>
      <c r="N98" s="44">
        <f>IF($C98="","",IFERROR(_xlfn.XLOOKUP($G98,Paramètres!$A$12:$A$16,Paramètres!$B$12:$B$16),""))</f>
        <v/>
      </c>
      <c r="O98" s="26">
        <f>IF(OR($C98="",$F98="",$G98="Terminé"),"",$F98-TODAY())</f>
        <v/>
      </c>
      <c r="P98" s="27">
        <f>IF($C98="","",IF($G98="Terminé","Clos",IF(AND($I98&lt;&gt;"",IFERROR(_xlfn.XLOOKUP($I98,'Suivi'!$A$6:$A$105,'Suivi'!$G$6:$G$105),"Introuvable")="Introuvable"),"Dépendance inconnue",IF(AND($I98&lt;&gt;"",IFERROR(_xlfn.XLOOKUP($I98,'Suivi'!$A$6:$A$105,'Suivi'!$G$6:$G$105),"")&lt;&gt;"Terminé"),"Bloqué",IF($F98&lt;TODAY(),"En retard",IF($F98-TODAY()&lt;=Paramètres!$B$4,"Échéance proche","OK"))))))</f>
        <v/>
      </c>
      <c r="Q98" s="21" t="n"/>
    </row>
    <row r="99" ht="22" customHeight="1">
      <c r="A99" s="20" t="n"/>
      <c r="B99" s="20" t="n"/>
      <c r="C99" s="21" t="n"/>
      <c r="D99" s="21" t="n"/>
      <c r="E99" s="42" t="n"/>
      <c r="F99" s="42" t="n"/>
      <c r="G99" s="23" t="n"/>
      <c r="H99" s="23" t="n"/>
      <c r="I99" s="23" t="n"/>
      <c r="J99" s="42" t="n"/>
      <c r="K99" s="43" t="n"/>
      <c r="L99" s="43" t="n"/>
      <c r="M99" s="40">
        <f>IF($C99="","",IF(OR($K99="",$L99=""),"",$L99-$K99))</f>
        <v/>
      </c>
      <c r="N99" s="45">
        <f>IF($C99="","",IFERROR(_xlfn.XLOOKUP($G99,Paramètres!$A$12:$A$16,Paramètres!$B$12:$B$16),""))</f>
        <v/>
      </c>
      <c r="O99" s="29">
        <f>IF(OR($C99="",$F99="",$G99="Terminé"),"",$F99-TODAY())</f>
        <v/>
      </c>
      <c r="P99" s="30">
        <f>IF($C99="","",IF($G99="Terminé","Clos",IF(AND($I99&lt;&gt;"",IFERROR(_xlfn.XLOOKUP($I99,'Suivi'!$A$6:$A$105,'Suivi'!$G$6:$G$105),"Introuvable")="Introuvable"),"Dépendance inconnue",IF(AND($I99&lt;&gt;"",IFERROR(_xlfn.XLOOKUP($I99,'Suivi'!$A$6:$A$105,'Suivi'!$G$6:$G$105),"")&lt;&gt;"Terminé"),"Bloqué",IF($F99&lt;TODAY(),"En retard",IF($F99-TODAY()&lt;=Paramètres!$B$4,"Échéance proche","OK"))))))</f>
        <v/>
      </c>
      <c r="Q99" s="21" t="n"/>
    </row>
    <row r="100" ht="22" customHeight="1">
      <c r="A100" s="20" t="n"/>
      <c r="B100" s="20" t="n"/>
      <c r="C100" s="21" t="n"/>
      <c r="D100" s="21" t="n"/>
      <c r="E100" s="42" t="n"/>
      <c r="F100" s="42" t="n"/>
      <c r="G100" s="23" t="n"/>
      <c r="H100" s="23" t="n"/>
      <c r="I100" s="23" t="n"/>
      <c r="J100" s="42" t="n"/>
      <c r="K100" s="43" t="n"/>
      <c r="L100" s="43" t="n"/>
      <c r="M100" s="37">
        <f>IF($C100="","",IF(OR($K100="",$L100=""),"",$L100-$K100))</f>
        <v/>
      </c>
      <c r="N100" s="44">
        <f>IF($C100="","",IFERROR(_xlfn.XLOOKUP($G100,Paramètres!$A$12:$A$16,Paramètres!$B$12:$B$16),""))</f>
        <v/>
      </c>
      <c r="O100" s="26">
        <f>IF(OR($C100="",$F100="",$G100="Terminé"),"",$F100-TODAY())</f>
        <v/>
      </c>
      <c r="P100" s="27">
        <f>IF($C100="","",IF($G100="Terminé","Clos",IF(AND($I100&lt;&gt;"",IFERROR(_xlfn.XLOOKUP($I100,'Suivi'!$A$6:$A$105,'Suivi'!$G$6:$G$105),"Introuvable")="Introuvable"),"Dépendance inconnue",IF(AND($I100&lt;&gt;"",IFERROR(_xlfn.XLOOKUP($I100,'Suivi'!$A$6:$A$105,'Suivi'!$G$6:$G$105),"")&lt;&gt;"Terminé"),"Bloqué",IF($F100&lt;TODAY(),"En retard",IF($F100-TODAY()&lt;=Paramètres!$B$4,"Échéance proche","OK"))))))</f>
        <v/>
      </c>
      <c r="Q100" s="21" t="n"/>
    </row>
    <row r="101" ht="22" customHeight="1">
      <c r="A101" s="20" t="n"/>
      <c r="B101" s="20" t="n"/>
      <c r="C101" s="21" t="n"/>
      <c r="D101" s="21" t="n"/>
      <c r="E101" s="42" t="n"/>
      <c r="F101" s="42" t="n"/>
      <c r="G101" s="23" t="n"/>
      <c r="H101" s="23" t="n"/>
      <c r="I101" s="23" t="n"/>
      <c r="J101" s="42" t="n"/>
      <c r="K101" s="43" t="n"/>
      <c r="L101" s="43" t="n"/>
      <c r="M101" s="40">
        <f>IF($C101="","",IF(OR($K101="",$L101=""),"",$L101-$K101))</f>
        <v/>
      </c>
      <c r="N101" s="45">
        <f>IF($C101="","",IFERROR(_xlfn.XLOOKUP($G101,Paramètres!$A$12:$A$16,Paramètres!$B$12:$B$16),""))</f>
        <v/>
      </c>
      <c r="O101" s="29">
        <f>IF(OR($C101="",$F101="",$G101="Terminé"),"",$F101-TODAY())</f>
        <v/>
      </c>
      <c r="P101" s="30">
        <f>IF($C101="","",IF($G101="Terminé","Clos",IF(AND($I101&lt;&gt;"",IFERROR(_xlfn.XLOOKUP($I101,'Suivi'!$A$6:$A$105,'Suivi'!$G$6:$G$105),"Introuvable")="Introuvable"),"Dépendance inconnue",IF(AND($I101&lt;&gt;"",IFERROR(_xlfn.XLOOKUP($I101,'Suivi'!$A$6:$A$105,'Suivi'!$G$6:$G$105),"")&lt;&gt;"Terminé"),"Bloqué",IF($F101&lt;TODAY(),"En retard",IF($F101-TODAY()&lt;=Paramètres!$B$4,"Échéance proche","OK"))))))</f>
        <v/>
      </c>
      <c r="Q101" s="21" t="n"/>
    </row>
    <row r="102" ht="22" customHeight="1">
      <c r="A102" s="20" t="n"/>
      <c r="B102" s="20" t="n"/>
      <c r="C102" s="21" t="n"/>
      <c r="D102" s="21" t="n"/>
      <c r="E102" s="42" t="n"/>
      <c r="F102" s="42" t="n"/>
      <c r="G102" s="23" t="n"/>
      <c r="H102" s="23" t="n"/>
      <c r="I102" s="23" t="n"/>
      <c r="J102" s="42" t="n"/>
      <c r="K102" s="43" t="n"/>
      <c r="L102" s="43" t="n"/>
      <c r="M102" s="37">
        <f>IF($C102="","",IF(OR($K102="",$L102=""),"",$L102-$K102))</f>
        <v/>
      </c>
      <c r="N102" s="44">
        <f>IF($C102="","",IFERROR(_xlfn.XLOOKUP($G102,Paramètres!$A$12:$A$16,Paramètres!$B$12:$B$16),""))</f>
        <v/>
      </c>
      <c r="O102" s="26">
        <f>IF(OR($C102="",$F102="",$G102="Terminé"),"",$F102-TODAY())</f>
        <v/>
      </c>
      <c r="P102" s="27">
        <f>IF($C102="","",IF($G102="Terminé","Clos",IF(AND($I102&lt;&gt;"",IFERROR(_xlfn.XLOOKUP($I102,'Suivi'!$A$6:$A$105,'Suivi'!$G$6:$G$105),"Introuvable")="Introuvable"),"Dépendance inconnue",IF(AND($I102&lt;&gt;"",IFERROR(_xlfn.XLOOKUP($I102,'Suivi'!$A$6:$A$105,'Suivi'!$G$6:$G$105),"")&lt;&gt;"Terminé"),"Bloqué",IF($F102&lt;TODAY(),"En retard",IF($F102-TODAY()&lt;=Paramètres!$B$4,"Échéance proche","OK"))))))</f>
        <v/>
      </c>
      <c r="Q102" s="21" t="n"/>
    </row>
    <row r="103" ht="22" customHeight="1">
      <c r="A103" s="20" t="n"/>
      <c r="B103" s="20" t="n"/>
      <c r="C103" s="21" t="n"/>
      <c r="D103" s="21" t="n"/>
      <c r="E103" s="42" t="n"/>
      <c r="F103" s="42" t="n"/>
      <c r="G103" s="23" t="n"/>
      <c r="H103" s="23" t="n"/>
      <c r="I103" s="23" t="n"/>
      <c r="J103" s="42" t="n"/>
      <c r="K103" s="43" t="n"/>
      <c r="L103" s="43" t="n"/>
      <c r="M103" s="40">
        <f>IF($C103="","",IF(OR($K103="",$L103=""),"",$L103-$K103))</f>
        <v/>
      </c>
      <c r="N103" s="45">
        <f>IF($C103="","",IFERROR(_xlfn.XLOOKUP($G103,Paramètres!$A$12:$A$16,Paramètres!$B$12:$B$16),""))</f>
        <v/>
      </c>
      <c r="O103" s="29">
        <f>IF(OR($C103="",$F103="",$G103="Terminé"),"",$F103-TODAY())</f>
        <v/>
      </c>
      <c r="P103" s="30">
        <f>IF($C103="","",IF($G103="Terminé","Clos",IF(AND($I103&lt;&gt;"",IFERROR(_xlfn.XLOOKUP($I103,'Suivi'!$A$6:$A$105,'Suivi'!$G$6:$G$105),"Introuvable")="Introuvable"),"Dépendance inconnue",IF(AND($I103&lt;&gt;"",IFERROR(_xlfn.XLOOKUP($I103,'Suivi'!$A$6:$A$105,'Suivi'!$G$6:$G$105),"")&lt;&gt;"Terminé"),"Bloqué",IF($F103&lt;TODAY(),"En retard",IF($F103-TODAY()&lt;=Paramètres!$B$4,"Échéance proche","OK"))))))</f>
        <v/>
      </c>
      <c r="Q103" s="21" t="n"/>
    </row>
    <row r="104" ht="22" customHeight="1">
      <c r="A104" s="20" t="n"/>
      <c r="B104" s="20" t="n"/>
      <c r="C104" s="21" t="n"/>
      <c r="D104" s="21" t="n"/>
      <c r="E104" s="42" t="n"/>
      <c r="F104" s="42" t="n"/>
      <c r="G104" s="23" t="n"/>
      <c r="H104" s="23" t="n"/>
      <c r="I104" s="23" t="n"/>
      <c r="J104" s="42" t="n"/>
      <c r="K104" s="43" t="n"/>
      <c r="L104" s="43" t="n"/>
      <c r="M104" s="37">
        <f>IF($C104="","",IF(OR($K104="",$L104=""),"",$L104-$K104))</f>
        <v/>
      </c>
      <c r="N104" s="44">
        <f>IF($C104="","",IFERROR(_xlfn.XLOOKUP($G104,Paramètres!$A$12:$A$16,Paramètres!$B$12:$B$16),""))</f>
        <v/>
      </c>
      <c r="O104" s="26">
        <f>IF(OR($C104="",$F104="",$G104="Terminé"),"",$F104-TODAY())</f>
        <v/>
      </c>
      <c r="P104" s="27">
        <f>IF($C104="","",IF($G104="Terminé","Clos",IF(AND($I104&lt;&gt;"",IFERROR(_xlfn.XLOOKUP($I104,'Suivi'!$A$6:$A$105,'Suivi'!$G$6:$G$105),"Introuvable")="Introuvable"),"Dépendance inconnue",IF(AND($I104&lt;&gt;"",IFERROR(_xlfn.XLOOKUP($I104,'Suivi'!$A$6:$A$105,'Suivi'!$G$6:$G$105),"")&lt;&gt;"Terminé"),"Bloqué",IF($F104&lt;TODAY(),"En retard",IF($F104-TODAY()&lt;=Paramètres!$B$4,"Échéance proche","OK"))))))</f>
        <v/>
      </c>
      <c r="Q104" s="21" t="n"/>
    </row>
    <row r="105" ht="22" customHeight="1">
      <c r="A105" s="20" t="n"/>
      <c r="B105" s="20" t="n"/>
      <c r="C105" s="21" t="n"/>
      <c r="D105" s="21" t="n"/>
      <c r="E105" s="42" t="n"/>
      <c r="F105" s="42" t="n"/>
      <c r="G105" s="23" t="n"/>
      <c r="H105" s="23" t="n"/>
      <c r="I105" s="23" t="n"/>
      <c r="J105" s="42" t="n"/>
      <c r="K105" s="43" t="n"/>
      <c r="L105" s="43" t="n"/>
      <c r="M105" s="40">
        <f>IF($C105="","",IF(OR($K105="",$L105=""),"",$L105-$K105))</f>
        <v/>
      </c>
      <c r="N105" s="45">
        <f>IF($C105="","",IFERROR(_xlfn.XLOOKUP($G105,Paramètres!$A$12:$A$16,Paramètres!$B$12:$B$16),""))</f>
        <v/>
      </c>
      <c r="O105" s="29">
        <f>IF(OR($C105="",$F105="",$G105="Terminé"),"",$F105-TODAY())</f>
        <v/>
      </c>
      <c r="P105" s="30">
        <f>IF($C105="","",IF($G105="Terminé","Clos",IF(AND($I105&lt;&gt;"",IFERROR(_xlfn.XLOOKUP($I105,'Suivi'!$A$6:$A$105,'Suivi'!$G$6:$G$105),"Introuvable")="Introuvable"),"Dépendance inconnue",IF(AND($I105&lt;&gt;"",IFERROR(_xlfn.XLOOKUP($I105,'Suivi'!$A$6:$A$105,'Suivi'!$G$6:$G$105),"")&lt;&gt;"Terminé"),"Bloqué",IF($F105&lt;TODAY(),"En retard",IF($F105-TODAY()&lt;=Paramètres!$B$4,"Échéance proche","OK"))))))</f>
        <v/>
      </c>
      <c r="Q105" s="21" t="n"/>
    </row>
  </sheetData>
  <autoFilter ref="A5:Q105"/>
  <mergeCells count="1">
    <mergeCell ref="A1:Q1"/>
  </mergeCells>
  <conditionalFormatting sqref="A6:A105">
    <cfRule type="expression" priority="1" dxfId="0">
      <formula>AND($A6&lt;&gt;"",COUNTIF($A$6:$A$105,$A6)&gt;1)</formula>
    </cfRule>
  </conditionalFormatting>
  <conditionalFormatting sqref="F6:F105">
    <cfRule type="expression" priority="2" dxfId="0">
      <formula>AND($F6&lt;&gt;"",$E6&lt;&gt;"",$F6&lt;$E6)</formula>
    </cfRule>
  </conditionalFormatting>
  <conditionalFormatting sqref="M6:M105">
    <cfRule type="expression" priority="3" dxfId="0">
      <formula>AND(ISNUMBER($M6),$M6&gt;0)</formula>
    </cfRule>
  </conditionalFormatting>
  <conditionalFormatting sqref="P6:P105">
    <cfRule type="expression" priority="4" dxfId="0">
      <formula>$P6="En retard"</formula>
    </cfRule>
    <cfRule type="expression" priority="5" dxfId="1">
      <formula>$P6="Échéance proche"</formula>
    </cfRule>
    <cfRule type="expression" priority="6" dxfId="2">
      <formula>OR($P6="Bloqué",$P6="Dépendance inconnue")</formula>
    </cfRule>
    <cfRule type="expression" priority="7" dxfId="3">
      <formula>$P6="Clos"</formula>
    </cfRule>
  </conditionalFormatting>
  <dataValidations count="9">
    <dataValidation sqref="A6:A105" showDropDown="0" showInputMessage="1" showErrorMessage="1" allowBlank="0" errorTitle="Identifiant déjà utilisé" error="L’identifiant doit être vide ou unique dans les 100 lignes préparées." promptTitle="Identifiant de l’action" prompt="Utilisez un identifiant unique, par exemple EVT-011." type="custom">
      <formula1>=OR($A6="",COUNTIF($A$6:$A$105,$A6)=1)</formula1>
    </dataValidation>
    <dataValidation sqref="B6:B105" showDropDown="0" showInputMessage="0" showErrorMessage="1" allowBlank="0" errorTitle="Lot non valide" error="Sélectionnez un lot dans la liste des paramètres." type="list">
      <formula1>='Paramètres'!$D$3:$D$9</formula1>
    </dataValidation>
    <dataValidation sqref="E6:E105" showDropDown="0" showInputMessage="1" showErrorMessage="1" allowBlank="0" errorTitle="Date non valide" error="Saisissez une date de début valide ou laissez la cellule vide." promptTitle="Date de début" prompt="Format attendu : jj/mm/aaaa." type="custom">
      <formula1>=OR(E6="",ISNUMBER(E6))</formula1>
    </dataValidation>
    <dataValidation sqref="F6:F105" showDropDown="0" showInputMessage="1" showErrorMessage="1" allowBlank="0" errorTitle="Échéance non valide" error="L’échéance doit être égale ou postérieure à la date de début." promptTitle="Échéance" prompt="Format attendu : jj/mm/aaaa." type="custom">
      <formula1>=OR(F6="",AND(ISNUMBER(F6),OR(E6="",F6&gt;=E6)))</formula1>
    </dataValidation>
    <dataValidation sqref="G6:G105" showDropDown="0" showInputMessage="0" showErrorMessage="1" allowBlank="0" errorTitle="Statut non valide" error="Sélectionnez un statut dans la liste des paramètres." type="list">
      <formula1>='Paramètres'!$A$12:$A$16</formula1>
    </dataValidation>
    <dataValidation sqref="H6:H105" showDropDown="0" showInputMessage="0" showErrorMessage="1" allowBlank="0" errorTitle="Priorité non valide" error="Sélectionnez une priorité dans la liste des paramètres." type="list">
      <formula1>='Paramètres'!$D$12:$D$15</formula1>
    </dataValidation>
    <dataValidation sqref="J6:J105" showDropDown="0" showInputMessage="0" showErrorMessage="1" allowBlank="0" errorTitle="Date de fin non valide" error="La date de fin doit être égale ou postérieure à la date de début." type="custom">
      <formula1>=OR(J6="",AND(ISNUMBER(J6),OR(E6="",J6&gt;=E6)))</formula1>
    </dataValidation>
    <dataValidation sqref="K6:K105" showDropDown="0" showInputMessage="1" showErrorMessage="1" allowBlank="0" errorTitle="Montant non valide" error="Saisissez un montant positif, zéro, ou laissez la cellule vide." promptTitle="Budget prévu" prompt="Saisissez 0,00 € explicitement si le budget est nul." type="decimal" operator="greaterThanOrEqual">
      <formula1>0</formula1>
    </dataValidation>
    <dataValidation sqref="L6:L105" showDropDown="0" showInputMessage="1" showErrorMessage="1" allowBlank="0" errorTitle="Montant non valide" error="Saisissez un montant positif, zéro, ou laissez la cellule vide." promptTitle="Dépense engagée" prompt="Saisissez 0,00 € explicitement si aucune dépense n’est engagée." type="decimal" operator="greaterThanOrEqual">
      <formula1>0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tabColor rgb="00F4A261"/>
    <outlinePr summaryBelow="1" summaryRight="1"/>
    <pageSetUpPr/>
  </sheetPr>
  <dimension ref="A1:F19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49" customWidth="1" min="2" max="2"/>
    <col width="3" customWidth="1" min="3" max="3"/>
    <col width="26" customWidth="1" min="4" max="4"/>
    <col width="4" customWidth="1" min="5" max="5"/>
    <col width="4" customWidth="1" min="6" max="6"/>
  </cols>
  <sheetData>
    <row r="1" ht="28" customHeight="1">
      <c r="A1" s="1" t="inlineStr">
        <is>
          <t>Paramètres modifiables — événement fictif</t>
        </is>
      </c>
    </row>
    <row r="2">
      <c r="A2" s="31" t="inlineStr">
        <is>
          <t>Nom de l’événement</t>
        </is>
      </c>
      <c r="B2" s="20" t="inlineStr">
        <is>
          <t>Forum professionnel Démonstration 2026 — FICTIF</t>
        </is>
      </c>
      <c r="D2" s="6" t="inlineStr">
        <is>
          <t>Lots disponibles</t>
        </is>
      </c>
    </row>
    <row r="3">
      <c r="A3" s="31" t="inlineStr">
        <is>
          <t>Date de l’événement</t>
        </is>
      </c>
      <c r="B3" s="46" t="n">
        <v>46310</v>
      </c>
      <c r="D3" s="20" t="inlineStr">
        <is>
          <t>Pilotage</t>
        </is>
      </c>
    </row>
    <row r="4">
      <c r="A4" s="31" t="inlineStr">
        <is>
          <t>Horizon d’alerte</t>
        </is>
      </c>
      <c r="B4" s="33" t="n">
        <v>7</v>
      </c>
      <c r="D4" s="20" t="inlineStr">
        <is>
          <t>Programme</t>
        </is>
      </c>
    </row>
    <row r="5">
      <c r="A5" s="31" t="inlineStr">
        <is>
          <t>Début du suivi</t>
        </is>
      </c>
      <c r="B5" s="46" t="n">
        <v>46272</v>
      </c>
      <c r="D5" s="20" t="inlineStr">
        <is>
          <t>Logistique</t>
        </is>
      </c>
    </row>
    <row r="6">
      <c r="A6" s="31" t="inlineStr">
        <is>
          <t>Budget indicatif facultatif</t>
        </is>
      </c>
      <c r="B6" s="47" t="n">
        <v>15000</v>
      </c>
      <c r="D6" s="20" t="inlineStr">
        <is>
          <t>Communication</t>
        </is>
      </c>
    </row>
    <row r="7">
      <c r="D7" s="20" t="inlineStr">
        <is>
          <t>Accueil</t>
        </is>
      </c>
    </row>
    <row r="8">
      <c r="D8" s="20" t="inlineStr">
        <is>
          <t>Technique</t>
        </is>
      </c>
    </row>
    <row r="9">
      <c r="D9" s="20" t="inlineStr">
        <is>
          <t>Clôture</t>
        </is>
      </c>
    </row>
    <row r="10"/>
    <row r="11">
      <c r="A11" s="6" t="inlineStr">
        <is>
          <t>Statut</t>
        </is>
      </c>
      <c r="B11" s="6" t="inlineStr">
        <is>
          <t>Avancement associé</t>
        </is>
      </c>
      <c r="D11" s="6" t="inlineStr">
        <is>
          <t>Priorités disponibles</t>
        </is>
      </c>
    </row>
    <row r="12">
      <c r="A12" s="20" t="inlineStr">
        <is>
          <t>À faire</t>
        </is>
      </c>
      <c r="B12" s="48" t="n">
        <v>0</v>
      </c>
      <c r="D12" s="20" t="inlineStr">
        <is>
          <t>Basse</t>
        </is>
      </c>
    </row>
    <row r="13">
      <c r="A13" s="20" t="inlineStr">
        <is>
          <t>En cours</t>
        </is>
      </c>
      <c r="B13" s="48" t="n">
        <v>0.5</v>
      </c>
      <c r="D13" s="20" t="inlineStr">
        <is>
          <t>Normale</t>
        </is>
      </c>
    </row>
    <row r="14">
      <c r="A14" s="20" t="inlineStr">
        <is>
          <t>En attente</t>
        </is>
      </c>
      <c r="B14" s="48" t="n">
        <v>0.25</v>
      </c>
      <c r="D14" s="20" t="inlineStr">
        <is>
          <t>Haute</t>
        </is>
      </c>
    </row>
    <row r="15">
      <c r="A15" s="20" t="inlineStr">
        <is>
          <t>Terminé</t>
        </is>
      </c>
      <c r="B15" s="48" t="n">
        <v>1</v>
      </c>
      <c r="D15" s="20" t="inlineStr">
        <is>
          <t>Critique</t>
        </is>
      </c>
    </row>
    <row r="16">
      <c r="A16" s="20" t="inlineStr">
        <is>
          <t>Annulé</t>
        </is>
      </c>
      <c r="B16" s="48" t="n">
        <v>0</v>
      </c>
    </row>
    <row r="17"/>
    <row r="18"/>
    <row r="19" ht="42" customHeight="1">
      <c r="A19" s="18" t="inlineStr">
        <is>
          <t>Les cellules jaunes sont modifiables. Les montants et seuils sont uniquement indicatifs pour cet événement fictif.</t>
        </is>
      </c>
    </row>
  </sheetData>
  <mergeCells count="1">
    <mergeCell ref="A1:F1"/>
  </mergeCells>
  <dataValidations count="5">
    <dataValidation sqref="B3" showDropDown="0" showInputMessage="1" showErrorMessage="1" allowBlank="0" errorTitle="Date non valide" error="Saisissez une date Excel valide ou laissez la cellule vide." promptTitle="Date de l’événement" prompt="Format attendu : jj/mm/aaaa." type="custom">
      <formula1>=OR(B3="",ISNUMBER(B3))</formula1>
    </dataValidation>
    <dataValidation sqref="B4" showDropDown="0" showInputMessage="0" showErrorMessage="1" allowBlank="0" errorTitle="Horizon non valide" error="Saisissez un nombre entier de jours supérieur ou égal à zéro." type="whole" operator="greaterThanOrEqual">
      <formula1>0</formula1>
    </dataValidation>
    <dataValidation sqref="B5" showDropDown="0" showInputMessage="1" showErrorMessage="1" allowBlank="0" errorTitle="Date non valide" error="Saisissez une date Excel valide ou laissez la cellule vide." promptTitle="Début du suivi" prompt="Format attendu : jj/mm/aaaa." type="custom">
      <formula1>=OR(B5="",ISNUMBER(B5))</formula1>
    </dataValidation>
    <dataValidation sqref="B6" showDropDown="0" showInputMessage="0" showErrorMessage="1" allowBlank="0" errorTitle="Montant non valide" error="Saisissez un montant positif, zéro, ou laissez la cellule vide." type="decimal" operator="greaterThanOrEqual">
      <formula1>0</formula1>
    </dataValidation>
    <dataValidation sqref="B12:B16" showDropDown="0" showInputMessage="0" showErrorMessage="1" allowBlank="0" errorTitle="Taux non valide" error="Saisissez un taux compris entre 0 % et 100 %." type="decimal" operator="between">
      <formula1>0</formula1>
      <formula2>1</formula2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Organisation fictive</dc:creator>
  <dc:title xmlns:dc="http://purl.org/dc/elements/1.1/">Tableau de suivi événement professionnel fictif</dc:title>
  <dc:subject xmlns:dc="http://purl.org/dc/elements/1.1/">Suivi opérationnel d’un événement professionnel unique</dc:subject>
  <dcterms:created xmlns:dcterms="http://purl.org/dc/terms/" xmlns:xsi="http://www.w3.org/2001/XMLSchema-instance" xsi:type="dcterms:W3CDTF">2026-09-07T23:53:10Z</dcterms:created>
  <dcterms:modified xmlns:dcterms="http://purl.org/dc/terms/" xmlns:xsi="http://www.w3.org/2001/XMLSchema-instance" xsi:type="dcterms:W3CDTF">2026-09-07T23:53:12+00:00Z</dcterms:modified>
</cp:coreProperties>
</file>