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Dépenses" sheetId="2" state="visible" r:id="rId2"/>
    <sheet xmlns:r="http://schemas.openxmlformats.org/officeDocument/2006/relationships" name="Avances" sheetId="3" state="visible" r:id="rId3"/>
    <sheet xmlns:r="http://schemas.openxmlformats.org/officeDocument/2006/relationships" name="Paramètr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€"/>
    <numFmt numFmtId="165" formatCode="0,0 %"/>
    <numFmt numFmtId="166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352646"/>
      <sz val="10"/>
    </font>
    <font>
      <name val="Aptos"/>
      <color rgb="00352646"/>
      <sz val="10"/>
    </font>
    <font>
      <name val="Aptos"/>
      <i val="1"/>
      <color rgb="00666666"/>
      <sz val="9"/>
    </font>
    <font>
      <name val="Aptos"/>
      <b val="1"/>
      <color rgb="00FFFFFF"/>
      <sz val="10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DF5149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595959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epenses" displayName="tblDepenses" ref="A3:T123" headerRowCount="1">
  <autoFilter ref="A3:T123"/>
  <tableColumns count="20">
    <tableColumn id="1" name="ID note"/>
    <tableColumn id="2" name="Code événement"/>
    <tableColumn id="3" name="ID équipe"/>
    <tableColumn id="4" name="Date dépense"/>
    <tableColumn id="5" name="Catégorie"/>
    <tableColumn id="6" name="Objet"/>
    <tableColumn id="7" name="Mode de paiement"/>
    <tableColumn id="8" name="Montant TTC"/>
    <tableColumn id="9" name="Justificatif"/>
    <tableColumn id="10" name="Date soumission"/>
    <tableColumn id="11" name="Statut"/>
    <tableColumn id="12" name="Montant retenu"/>
    <tableColumn id="13" name="Avance imputée"/>
    <tableColumn id="14" name="Date décision"/>
    <tableColumn id="15" name="Commentaire"/>
    <tableColumn id="16" name="Montant à rembourser"/>
    <tableColumn id="17" name="Alerte justificatif"/>
    <tableColumn id="18" name="Alerte seuil"/>
    <tableColumn id="19" name="Alerte délai"/>
    <tableColumn id="20" name="Contrôle doublon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Avances" displayName="tblAvances" ref="A3:I103" headerRowCount="1">
  <autoFilter ref="A3:I103"/>
  <tableColumns count="9">
    <tableColumn id="1" name="ID avance"/>
    <tableColumn id="2" name="Code événement"/>
    <tableColumn id="3" name="ID équipe"/>
    <tableColumn id="4" name="Date avance"/>
    <tableColumn id="5" name="Montant avancé"/>
    <tableColumn id="6" name="Statut"/>
    <tableColumn id="7" name="Total imputé"/>
    <tableColumn id="8" name="Solde"/>
    <tableColumn id="9" name="Commentair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F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9" customWidth="1" min="3" max="3"/>
    <col width="24" customWidth="1" min="4" max="4"/>
    <col width="42" customWidth="1" min="5" max="5"/>
    <col width="4" customWidth="1" min="6" max="6"/>
  </cols>
  <sheetData>
    <row r="1" ht="30" customHeight="1">
      <c r="A1" s="1" t="inlineStr">
        <is>
          <t>Synthèse des notes de frais</t>
        </is>
      </c>
    </row>
    <row r="2">
      <c r="A2" s="2" t="inlineStr">
        <is>
          <t>Vue interne d’aide au suivi uniquement — ce classeur n’est ni un document officiel ni un outil comptable, fiscal ou juridique.</t>
        </is>
      </c>
    </row>
    <row r="3"/>
    <row r="4" ht="23" customHeight="1">
      <c r="A4" s="3" t="inlineStr">
        <is>
          <t>Indicateur</t>
        </is>
      </c>
      <c r="B4" s="3" t="inlineStr">
        <is>
          <t>Valeur</t>
        </is>
      </c>
      <c r="D4" s="3" t="inlineStr">
        <is>
          <t>Repère événementiel</t>
        </is>
      </c>
      <c r="E4" s="3" t="inlineStr">
        <is>
          <t>Valeur</t>
        </is>
      </c>
    </row>
    <row r="5" ht="23" customHeight="1">
      <c r="A5" s="4" t="inlineStr">
        <is>
          <t>Nombre de dépenses</t>
        </is>
      </c>
      <c r="B5" s="5">
        <f>COUNT('Dépenses'!$H$4:$H$123)</f>
        <v/>
      </c>
      <c r="D5" s="4" t="inlineStr">
        <is>
          <t>Code événement</t>
        </is>
      </c>
      <c r="E5" s="6">
        <f>IF(COUNT('Dépenses'!$H$4:$H$123)=0,"",Paramètres!$B$2)</f>
        <v/>
      </c>
    </row>
    <row r="6" ht="23" customHeight="1">
      <c r="A6" s="7" t="inlineStr">
        <is>
          <t>Total saisi</t>
        </is>
      </c>
      <c r="B6" s="29">
        <f>IF(COUNT('Dépenses'!$H$4:$H$123)=0,"",SUM('Dépenses'!$H$4:$H$123))</f>
        <v/>
      </c>
      <c r="D6" s="7" t="inlineStr">
        <is>
          <t>Nom de l’événement</t>
        </is>
      </c>
      <c r="E6" s="9">
        <f>IF(COUNT('Dépenses'!$H$4:$H$123)=0,"",Paramètres!$B$3)</f>
        <v/>
      </c>
    </row>
    <row r="7" ht="23" customHeight="1">
      <c r="A7" s="4" t="inlineStr">
        <is>
          <t>Total soumis</t>
        </is>
      </c>
      <c r="B7" s="30">
        <f>IF(COUNT('Dépenses'!$H$4:$H$123)=0,"",SUMIF('Dépenses'!$K$4:$K$123,"Soumise",'Dépenses'!$H$4:$H$123))</f>
        <v/>
      </c>
      <c r="D7" s="4" t="inlineStr">
        <is>
          <t>Période</t>
        </is>
      </c>
      <c r="E7" s="6">
        <f>IF(COUNT('Dépenses'!$H$4:$H$123)=0,"",TEXT(Paramètres!$B$4,"dd/mm/yyyy")&amp;" au "&amp;TEXT(Paramètres!$B$5,"dd/mm/yyyy"))</f>
        <v/>
      </c>
    </row>
    <row r="8" ht="23" customHeight="1">
      <c r="A8" s="7" t="inlineStr">
        <is>
          <t>Total validé</t>
        </is>
      </c>
      <c r="B8" s="29">
        <f>IF(COUNT('Dépenses'!$H$4:$H$123)=0,"",SUMIF('Dépenses'!$K$4:$K$123,"Validée",'Dépenses'!$L$4:$L$123))</f>
        <v/>
      </c>
      <c r="D8" s="7" t="inlineStr">
        <is>
          <t>Budget interne</t>
        </is>
      </c>
      <c r="E8" s="31">
        <f>IF(COUNT('Dépenses'!$H$4:$H$123)=0,"",Paramètres!$B$7)</f>
        <v/>
      </c>
    </row>
    <row r="9" ht="23" customHeight="1">
      <c r="A9" s="4" t="inlineStr">
        <is>
          <t>Total refusé</t>
        </is>
      </c>
      <c r="B9" s="30">
        <f>IF(COUNT('Dépenses'!$H$4:$H$123)=0,"",SUMIF('Dépenses'!$K$4:$K$123,"Refusée",'Dépenses'!$H$4:$H$123))</f>
        <v/>
      </c>
      <c r="D9" s="4" t="inlineStr">
        <is>
          <t>Écart au budget</t>
        </is>
      </c>
      <c r="E9" s="32">
        <f>IF(COUNT('Dépenses'!$H$4:$H$123)=0,"",IFERROR(Paramètres!$B$7-SUM('Dépenses'!$H$4:$H$123),""))</f>
        <v/>
      </c>
    </row>
    <row r="10" ht="23" customHeight="1">
      <c r="A10" s="7" t="inlineStr">
        <is>
          <t>Montant à rembourser</t>
        </is>
      </c>
      <c r="B10" s="29">
        <f>IF(COUNT('Dépenses'!$H$4:$H$123)=0,"",SUM('Dépenses'!$P$4:$P$123))</f>
        <v/>
      </c>
      <c r="D10" s="7" t="inlineStr">
        <is>
          <t>Situation budgétaire</t>
        </is>
      </c>
      <c r="E10" s="9">
        <f>IF(COUNT('Dépenses'!$H$4:$H$123)=0,"",IFERROR(IF(SUM('Dépenses'!$H$4:$H$123)&gt;Paramètres!$B$7,"Budget interne dépassé","Dans l’enveloppe interne"),""))</f>
        <v/>
      </c>
    </row>
    <row r="11" ht="23" customHeight="1">
      <c r="A11" s="4" t="inlineStr">
        <is>
          <t>Avances non soldées</t>
        </is>
      </c>
      <c r="B11" s="30">
        <f>IF(COUNT('Dépenses'!$H$4:$H$123)=0,"",SUMIFS('Avances'!$H$4:$H$103,'Avances'!$F$4:$F$103,"&lt;&gt;Clôturée"))</f>
        <v/>
      </c>
    </row>
    <row r="12" ht="23" customHeight="1">
      <c r="A12" s="7" t="inlineStr">
        <is>
          <t>Alertes ouvertes</t>
        </is>
      </c>
      <c r="B12" s="13">
        <f>IF(COUNT('Dépenses'!$H$4:$H$123)=0,0,COUNTIF('Dépenses'!$Q$4:$Q$123,"&lt;&gt;")+COUNTIF('Dépenses'!$R$4:$R$123,"&lt;&gt;")+COUNTIF('Dépenses'!$S$4:$S$123,"&lt;&gt;")+COUNTIF('Dépenses'!$T$4:$T$123,"&lt;&gt;")+COUNTIFS('Dépenses'!$K$4:$K$123,"Validée",'Dépenses'!$L$4:$L$123,"")+COUNTIFS('Dépenses'!$K$4:$K$123,"Validée",'Dépenses'!$N$4:$N$123,""))</f>
        <v/>
      </c>
    </row>
    <row r="13" ht="23" customHeight="1">
      <c r="A13" s="4" t="inlineStr">
        <is>
          <t>Taux budgétaire</t>
        </is>
      </c>
      <c r="B13" s="33">
        <f>IF(COUNT('Dépenses'!$H$4:$H$123)=0,"",IFERROR(SUM('Dépenses'!$H$4:$H$123)/Paramètres!$B$7,""))</f>
        <v/>
      </c>
    </row>
    <row r="14" ht="23" customHeight="1"/>
    <row r="15" ht="23" customHeight="1"/>
    <row r="16" ht="23" customHeight="1">
      <c r="A16" s="3" t="inlineStr">
        <is>
          <t>Catégorie</t>
        </is>
      </c>
      <c r="B16" s="3" t="inlineStr">
        <is>
          <t>Montant TTC</t>
        </is>
      </c>
      <c r="C16" s="3" t="inlineStr">
        <is>
          <t>Montant retenu</t>
        </is>
      </c>
    </row>
    <row r="17" ht="23" customHeight="1">
      <c r="A17" s="15">
        <f>IF(COUNT('Dépenses'!$H$4:$H$123)=0,"",Paramètres!F3)</f>
        <v/>
      </c>
      <c r="B17" s="30">
        <f>IF($A17="","",SUMIF('Dépenses'!$E$4:$E$123,$A17,'Dépenses'!$H$4:$H$123))</f>
        <v/>
      </c>
      <c r="C17" s="30">
        <f>IF($A17="","",SUMIF('Dépenses'!$E$4:$E$123,$A17,'Dépenses'!$L$4:$L$123))</f>
        <v/>
      </c>
    </row>
    <row r="18" ht="23" customHeight="1">
      <c r="A18" s="16">
        <f>IF(COUNT('Dépenses'!$H$4:$H$123)=0,"",Paramètres!F4)</f>
        <v/>
      </c>
      <c r="B18" s="29">
        <f>IF($A18="","",SUMIF('Dépenses'!$E$4:$E$123,$A18,'Dépenses'!$H$4:$H$123))</f>
        <v/>
      </c>
      <c r="C18" s="29">
        <f>IF($A18="","",SUMIF('Dépenses'!$E$4:$E$123,$A18,'Dépenses'!$L$4:$L$123))</f>
        <v/>
      </c>
    </row>
    <row r="19" ht="23" customHeight="1">
      <c r="A19" s="15">
        <f>IF(COUNT('Dépenses'!$H$4:$H$123)=0,"",Paramètres!F5)</f>
        <v/>
      </c>
      <c r="B19" s="30">
        <f>IF($A19="","",SUMIF('Dépenses'!$E$4:$E$123,$A19,'Dépenses'!$H$4:$H$123))</f>
        <v/>
      </c>
      <c r="C19" s="30">
        <f>IF($A19="","",SUMIF('Dépenses'!$E$4:$E$123,$A19,'Dépenses'!$L$4:$L$123))</f>
        <v/>
      </c>
    </row>
    <row r="20" ht="23" customHeight="1">
      <c r="A20" s="16">
        <f>IF(COUNT('Dépenses'!$H$4:$H$123)=0,"",Paramètres!F6)</f>
        <v/>
      </c>
      <c r="B20" s="29">
        <f>IF($A20="","",SUMIF('Dépenses'!$E$4:$E$123,$A20,'Dépenses'!$H$4:$H$123))</f>
        <v/>
      </c>
      <c r="C20" s="29">
        <f>IF($A20="","",SUMIF('Dépenses'!$E$4:$E$123,$A20,'Dépenses'!$L$4:$L$123))</f>
        <v/>
      </c>
    </row>
    <row r="21" ht="23" customHeight="1">
      <c r="A21" s="15">
        <f>IF(COUNT('Dépenses'!$H$4:$H$123)=0,"",Paramètres!F7)</f>
        <v/>
      </c>
      <c r="B21" s="30">
        <f>IF($A21="","",SUMIF('Dépenses'!$E$4:$E$123,$A21,'Dépenses'!$H$4:$H$123))</f>
        <v/>
      </c>
      <c r="C21" s="30">
        <f>IF($A21="","",SUMIF('Dépenses'!$E$4:$E$123,$A21,'Dépenses'!$L$4:$L$123))</f>
        <v/>
      </c>
    </row>
    <row r="22" ht="23" customHeight="1">
      <c r="A22" s="16">
        <f>IF(COUNT('Dépenses'!$H$4:$H$123)=0,"",Paramètres!F8)</f>
        <v/>
      </c>
      <c r="B22" s="29">
        <f>IF($A22="","",SUMIF('Dépenses'!$E$4:$E$123,$A22,'Dépenses'!$H$4:$H$123))</f>
        <v/>
      </c>
      <c r="C22" s="29">
        <f>IF($A22="","",SUMIF('Dépenses'!$E$4:$E$123,$A22,'Dépenses'!$L$4:$L$123))</f>
        <v/>
      </c>
    </row>
    <row r="23" ht="23" customHeight="1">
      <c r="A23" s="15">
        <f>IF(COUNT('Dépenses'!$H$4:$H$123)=0,"",Paramètres!F9)</f>
        <v/>
      </c>
      <c r="B23" s="30">
        <f>IF($A23="","",SUMIF('Dépenses'!$E$4:$E$123,$A23,'Dépenses'!$H$4:$H$123))</f>
        <v/>
      </c>
      <c r="C23" s="30">
        <f>IF($A23="","",SUMIF('Dépenses'!$E$4:$E$123,$A23,'Dépenses'!$L$4:$L$123))</f>
        <v/>
      </c>
    </row>
    <row r="24" ht="23" customHeight="1">
      <c r="A24" s="16">
        <f>IF(COUNT('Dépenses'!$H$4:$H$123)=0,"",Paramètres!F10)</f>
        <v/>
      </c>
      <c r="B24" s="29">
        <f>IF($A24="","",SUMIF('Dépenses'!$E$4:$E$123,$A24,'Dépenses'!$H$4:$H$123))</f>
        <v/>
      </c>
      <c r="C24" s="29">
        <f>IF($A24="","",SUMIF('Dépenses'!$E$4:$E$123,$A24,'Dépenses'!$L$4:$L$123))</f>
        <v/>
      </c>
    </row>
    <row r="25" ht="23" customHeight="1">
      <c r="A25" s="15">
        <f>IF(COUNT('Dépenses'!$H$4:$H$123)=0,"",Paramètres!F11)</f>
        <v/>
      </c>
      <c r="B25" s="30">
        <f>IF($A25="","",SUMIF('Dépenses'!$E$4:$E$123,$A25,'Dépenses'!$H$4:$H$123))</f>
        <v/>
      </c>
      <c r="C25" s="30">
        <f>IF($A25="","",SUMIF('Dépenses'!$E$4:$E$123,$A25,'Dépenses'!$L$4:$L$123))</f>
        <v/>
      </c>
    </row>
    <row r="26" ht="23" customHeight="1">
      <c r="A26" s="16">
        <f>IF(COUNT('Dépenses'!$H$4:$H$123)=0,"",Paramètres!F12)</f>
        <v/>
      </c>
      <c r="B26" s="29">
        <f>IF($A26="","",SUMIF('Dépenses'!$E$4:$E$123,$A26,'Dépenses'!$H$4:$H$123))</f>
        <v/>
      </c>
      <c r="C26" s="29">
        <f>IF($A26="","",SUMIF('Dépenses'!$E$4:$E$123,$A26,'Dépenses'!$L$4:$L$123))</f>
        <v/>
      </c>
    </row>
  </sheetData>
  <mergeCells count="1">
    <mergeCell ref="A1:F1"/>
  </mergeCells>
  <conditionalFormatting sqref="B12">
    <cfRule type="expression" priority="1" dxfId="0">
      <formula>B12&gt;0</formula>
    </cfRule>
  </conditionalFormatting>
  <conditionalFormatting sqref="B13">
    <cfRule type="expression" priority="2" dxfId="1">
      <formula>B13&gt;1</formula>
    </cfRule>
    <cfRule type="expression" priority="3" dxfId="2">
      <formula>AND(B13&lt;&gt;"",B13&lt;=1)</formula>
    </cfRule>
  </conditionalFormatting>
  <conditionalFormatting sqref="E9">
    <cfRule type="expression" priority="4" dxfId="1">
      <formula>E9&lt;0</formula>
    </cfRule>
  </conditionalFormatting>
  <conditionalFormatting sqref="E10">
    <cfRule type="expression" priority="5" dxfId="1">
      <formula>E10="Budget interne dépassé"</formula>
    </cfRule>
    <cfRule type="expression" priority="6" dxfId="2">
      <formula>E10="Dans l’enveloppe interne"</formula>
    </cfRule>
  </conditionalFormatting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T123"/>
  <sheetViews>
    <sheetView showGridLines="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7" customWidth="1" min="2" max="2"/>
    <col width="15" customWidth="1" min="3" max="3"/>
    <col width="14" customWidth="1" min="4" max="4"/>
    <col width="23" customWidth="1" min="5" max="5"/>
    <col width="34" customWidth="1" min="6" max="6"/>
    <col width="19" customWidth="1" min="7" max="7"/>
    <col width="16" customWidth="1" min="8" max="8"/>
    <col width="15" customWidth="1" min="9" max="9"/>
    <col width="16" customWidth="1" min="10" max="10"/>
    <col width="16" customWidth="1" min="11" max="11"/>
    <col width="17" customWidth="1" min="12" max="12"/>
    <col width="17" customWidth="1" min="13" max="13"/>
    <col width="16" customWidth="1" min="14" max="14"/>
    <col width="35" customWidth="1" min="15" max="15"/>
    <col width="20" customWidth="1" min="16" max="16"/>
    <col width="24" customWidth="1" min="17" max="17"/>
    <col width="24" customWidth="1" min="18" max="18"/>
    <col width="24" customWidth="1" min="19" max="19"/>
    <col width="18" customWidth="1" min="20" max="20"/>
  </cols>
  <sheetData>
    <row r="1" ht="30" customHeight="1">
      <c r="A1" s="1" t="inlineStr">
        <is>
          <t>Suivi des notes de frais — équipe événementielle</t>
        </is>
      </c>
    </row>
    <row r="2">
      <c r="A2" s="2" t="inlineStr">
        <is>
          <t>Les cellules jaunes sont modifiables. Les colonnes de contrôle sont calculées automatiquement.</t>
        </is>
      </c>
    </row>
    <row r="3" ht="40" customHeight="1">
      <c r="A3" s="17" t="inlineStr">
        <is>
          <t>ID note</t>
        </is>
      </c>
      <c r="B3" s="17" t="inlineStr">
        <is>
          <t>Code événement</t>
        </is>
      </c>
      <c r="C3" s="17" t="inlineStr">
        <is>
          <t>ID équipe</t>
        </is>
      </c>
      <c r="D3" s="17" t="inlineStr">
        <is>
          <t>Date dépense</t>
        </is>
      </c>
      <c r="E3" s="17" t="inlineStr">
        <is>
          <t>Catégorie</t>
        </is>
      </c>
      <c r="F3" s="17" t="inlineStr">
        <is>
          <t>Objet</t>
        </is>
      </c>
      <c r="G3" s="17" t="inlineStr">
        <is>
          <t>Mode de paiement</t>
        </is>
      </c>
      <c r="H3" s="17" t="inlineStr">
        <is>
          <t>Montant TTC</t>
        </is>
      </c>
      <c r="I3" s="17" t="inlineStr">
        <is>
          <t>Justificatif</t>
        </is>
      </c>
      <c r="J3" s="17" t="inlineStr">
        <is>
          <t>Date soumission</t>
        </is>
      </c>
      <c r="K3" s="17" t="inlineStr">
        <is>
          <t>Statut</t>
        </is>
      </c>
      <c r="L3" s="17" t="inlineStr">
        <is>
          <t>Montant retenu</t>
        </is>
      </c>
      <c r="M3" s="17" t="inlineStr">
        <is>
          <t>Avance imputée</t>
        </is>
      </c>
      <c r="N3" s="17" t="inlineStr">
        <is>
          <t>Date décision</t>
        </is>
      </c>
      <c r="O3" s="17" t="inlineStr">
        <is>
          <t>Commentaire</t>
        </is>
      </c>
      <c r="P3" s="17" t="inlineStr">
        <is>
          <t>Montant à rembourser</t>
        </is>
      </c>
      <c r="Q3" s="17" t="inlineStr">
        <is>
          <t>Alerte justificatif</t>
        </is>
      </c>
      <c r="R3" s="17" t="inlineStr">
        <is>
          <t>Alerte seuil</t>
        </is>
      </c>
      <c r="S3" s="17" t="inlineStr">
        <is>
          <t>Alerte délai</t>
        </is>
      </c>
      <c r="T3" s="17" t="inlineStr">
        <is>
          <t>Contrôle doublon</t>
        </is>
      </c>
    </row>
    <row r="4" ht="31" customHeight="1">
      <c r="A4" s="18" t="inlineStr">
        <is>
          <t>DEMO-NDF-001</t>
        </is>
      </c>
      <c r="B4" s="18" t="inlineStr">
        <is>
          <t>DEMO-EVT-01</t>
        </is>
      </c>
      <c r="C4" s="18" t="inlineStr">
        <is>
          <t>DEMO-EQ-01</t>
        </is>
      </c>
      <c r="D4" s="34" t="n">
        <v>46238</v>
      </c>
      <c r="E4" s="18" t="inlineStr">
        <is>
          <t>Transport ferroviaire</t>
        </is>
      </c>
      <c r="F4" s="20" t="inlineStr">
        <is>
          <t>Train de démonstration vers le site fictif</t>
        </is>
      </c>
      <c r="G4" s="18" t="inlineStr">
        <is>
          <t>Personnel</t>
        </is>
      </c>
      <c r="H4" s="35" t="n">
        <v>86.40000000000001</v>
      </c>
      <c r="I4" s="22" t="inlineStr">
        <is>
          <t>Oui</t>
        </is>
      </c>
      <c r="J4" s="34" t="n">
        <v>46253</v>
      </c>
      <c r="K4" s="22" t="inlineStr">
        <is>
          <t>Validée</t>
        </is>
      </c>
      <c r="L4" s="35" t="n">
        <v>86.40000000000001</v>
      </c>
      <c r="M4" s="35" t="n">
        <v>40</v>
      </c>
      <c r="N4" s="34" t="n">
        <v>46256</v>
      </c>
      <c r="O4" s="20" t="inlineStr">
        <is>
          <t>Exemple fictif validé.</t>
        </is>
      </c>
      <c r="P4" s="30">
        <f>IF(OR($K4&lt;&gt;"Validée",$L4=""),"",IF($G4="Personnel",MAX(0,$L4-IF($M4="",0,$M4)),0))</f>
        <v/>
      </c>
      <c r="Q4" s="6">
        <f>IF($H4="","",IF($I4="Non","Justificatif à vérifier",""))</f>
        <v/>
      </c>
      <c r="R4" s="6">
        <f>IF($H4="","",IFERROR(IF(_xlfn.XLOOKUP($E4,Paramètres!$F$3:$F$12,Paramètres!$G$3:$G$12,"")="","",IF($H4&gt;_xlfn.XLOOKUP($E4,Paramètres!$F$3:$F$12,Paramètres!$G$3:$G$12,""),"Seuil interne dépassé","")),""))</f>
        <v/>
      </c>
      <c r="S4" s="6">
        <f>IF($J4="","",IF(OR($K4="Validée",$K4="Refusée"),"",IF(TODAY()-$J4&gt;Paramètres!$B$6,"Délai cible dépassé","")))</f>
        <v/>
      </c>
      <c r="T4" s="6">
        <f>IF($A4="","",IF(COUNTIF('Dépenses'!$A$4:$A$123,$A4)&gt;1,"Doublon",""))</f>
        <v/>
      </c>
    </row>
    <row r="5" ht="31" customHeight="1">
      <c r="A5" s="18" t="inlineStr">
        <is>
          <t>DEMO-NDF-002</t>
        </is>
      </c>
      <c r="B5" s="18" t="inlineStr">
        <is>
          <t>DEMO-EVT-01</t>
        </is>
      </c>
      <c r="C5" s="18" t="inlineStr">
        <is>
          <t>DEMO-EQ-02</t>
        </is>
      </c>
      <c r="D5" s="34" t="n">
        <v>46239</v>
      </c>
      <c r="E5" s="18" t="inlineStr">
        <is>
          <t>Hébergement</t>
        </is>
      </c>
      <c r="F5" s="20" t="inlineStr">
        <is>
          <t>Nuitée de démonstration pour préparation</t>
        </is>
      </c>
      <c r="G5" s="18" t="inlineStr">
        <is>
          <t>Personnel</t>
        </is>
      </c>
      <c r="H5" s="35" t="n">
        <v>142</v>
      </c>
      <c r="I5" s="22" t="inlineStr">
        <is>
          <t>Oui</t>
        </is>
      </c>
      <c r="J5" s="34" t="n">
        <v>46268</v>
      </c>
      <c r="K5" s="22" t="inlineStr">
        <is>
          <t>Soumise</t>
        </is>
      </c>
      <c r="L5" s="35" t="n"/>
      <c r="M5" s="35" t="n"/>
      <c r="N5" s="34" t="n"/>
      <c r="O5" s="20" t="inlineStr">
        <is>
          <t>Dépassement volontaire du seuil interne.</t>
        </is>
      </c>
      <c r="P5" s="29">
        <f>IF(OR($K5&lt;&gt;"Validée",$L5=""),"",IF($G5="Personnel",MAX(0,$L5-IF($M5="",0,$M5)),0))</f>
        <v/>
      </c>
      <c r="Q5" s="9">
        <f>IF($H5="","",IF($I5="Non","Justificatif à vérifier",""))</f>
        <v/>
      </c>
      <c r="R5" s="9">
        <f>IF($H5="","",IFERROR(IF(_xlfn.XLOOKUP($E5,Paramètres!$F$3:$F$12,Paramètres!$G$3:$G$12,"")="","",IF($H5&gt;_xlfn.XLOOKUP($E5,Paramètres!$F$3:$F$12,Paramètres!$G$3:$G$12,""),"Seuil interne dépassé","")),""))</f>
        <v/>
      </c>
      <c r="S5" s="9">
        <f>IF($J5="","",IF(OR($K5="Validée",$K5="Refusée"),"",IF(TODAY()-$J5&gt;Paramètres!$B$6,"Délai cible dépassé","")))</f>
        <v/>
      </c>
      <c r="T5" s="9">
        <f>IF($A5="","",IF(COUNTIF('Dépenses'!$A$4:$A$123,$A5)&gt;1,"Doublon",""))</f>
        <v/>
      </c>
    </row>
    <row r="6" ht="31" customHeight="1">
      <c r="A6" s="18" t="inlineStr">
        <is>
          <t>DEMO-NDF-003</t>
        </is>
      </c>
      <c r="B6" s="18" t="inlineStr">
        <is>
          <t>DEMO-EVT-01</t>
        </is>
      </c>
      <c r="C6" s="18" t="inlineStr">
        <is>
          <t>DEMO-EQ-03</t>
        </is>
      </c>
      <c r="D6" s="34" t="n">
        <v>46240</v>
      </c>
      <c r="E6" s="18" t="inlineStr">
        <is>
          <t>Repas</t>
        </is>
      </c>
      <c r="F6" s="20" t="inlineStr">
        <is>
          <t>Repas fictif de l’équipe de production</t>
        </is>
      </c>
      <c r="G6" s="18" t="inlineStr">
        <is>
          <t>Carte équipe</t>
        </is>
      </c>
      <c r="H6" s="35" t="n">
        <v>48.6</v>
      </c>
      <c r="I6" s="22" t="inlineStr">
        <is>
          <t>Non</t>
        </is>
      </c>
      <c r="J6" s="34" t="n">
        <v>46269</v>
      </c>
      <c r="K6" s="22" t="inlineStr">
        <is>
          <t>À compléter</t>
        </is>
      </c>
      <c r="L6" s="35" t="n"/>
      <c r="M6" s="35" t="n"/>
      <c r="N6" s="34" t="n"/>
      <c r="O6" s="20" t="inlineStr">
        <is>
          <t>Justificatif volontairement absent.</t>
        </is>
      </c>
      <c r="P6" s="30">
        <f>IF(OR($K6&lt;&gt;"Validée",$L6=""),"",IF($G6="Personnel",MAX(0,$L6-IF($M6="",0,$M6)),0))</f>
        <v/>
      </c>
      <c r="Q6" s="6">
        <f>IF($H6="","",IF($I6="Non","Justificatif à vérifier",""))</f>
        <v/>
      </c>
      <c r="R6" s="6">
        <f>IF($H6="","",IFERROR(IF(_xlfn.XLOOKUP($E6,Paramètres!$F$3:$F$12,Paramètres!$G$3:$G$12,"")="","",IF($H6&gt;_xlfn.XLOOKUP($E6,Paramètres!$F$3:$F$12,Paramètres!$G$3:$G$12,""),"Seuil interne dépassé","")),""))</f>
        <v/>
      </c>
      <c r="S6" s="6">
        <f>IF($J6="","",IF(OR($K6="Validée",$K6="Refusée"),"",IF(TODAY()-$J6&gt;Paramètres!$B$6,"Délai cible dépassé","")))</f>
        <v/>
      </c>
      <c r="T6" s="6">
        <f>IF($A6="","",IF(COUNTIF('Dépenses'!$A$4:$A$123,$A6)&gt;1,"Doublon",""))</f>
        <v/>
      </c>
    </row>
    <row r="7" ht="31" customHeight="1">
      <c r="A7" s="18" t="inlineStr">
        <is>
          <t>DEMO-NDF-004</t>
        </is>
      </c>
      <c r="B7" s="18" t="inlineStr">
        <is>
          <t>DEMO-EVT-01</t>
        </is>
      </c>
      <c r="C7" s="18" t="inlineStr">
        <is>
          <t>DEMO-EQ-04</t>
        </is>
      </c>
      <c r="D7" s="34" t="n">
        <v>46241</v>
      </c>
      <c r="E7" s="18" t="inlineStr">
        <is>
          <t>Taxi/VTC</t>
        </is>
      </c>
      <c r="F7" s="20" t="inlineStr">
        <is>
          <t>Trajet fictif entre deux sites</t>
        </is>
      </c>
      <c r="G7" s="18" t="inlineStr">
        <is>
          <t>Personnel</t>
        </is>
      </c>
      <c r="H7" s="35" t="n">
        <v>31.2</v>
      </c>
      <c r="I7" s="22" t="inlineStr">
        <is>
          <t>Oui</t>
        </is>
      </c>
      <c r="J7" s="34" t="n">
        <v>46270</v>
      </c>
      <c r="K7" s="22" t="inlineStr">
        <is>
          <t>Soumise</t>
        </is>
      </c>
      <c r="L7" s="35" t="n"/>
      <c r="M7" s="35" t="n"/>
      <c r="N7" s="34" t="n"/>
      <c r="O7" s="20" t="inlineStr">
        <is>
          <t>Seuil interne volontairement dépassé.</t>
        </is>
      </c>
      <c r="P7" s="29">
        <f>IF(OR($K7&lt;&gt;"Validée",$L7=""),"",IF($G7="Personnel",MAX(0,$L7-IF($M7="",0,$M7)),0))</f>
        <v/>
      </c>
      <c r="Q7" s="9">
        <f>IF($H7="","",IF($I7="Non","Justificatif à vérifier",""))</f>
        <v/>
      </c>
      <c r="R7" s="9">
        <f>IF($H7="","",IFERROR(IF(_xlfn.XLOOKUP($E7,Paramètres!$F$3:$F$12,Paramètres!$G$3:$G$12,"")="","",IF($H7&gt;_xlfn.XLOOKUP($E7,Paramètres!$F$3:$F$12,Paramètres!$G$3:$G$12,""),"Seuil interne dépassé","")),""))</f>
        <v/>
      </c>
      <c r="S7" s="9">
        <f>IF($J7="","",IF(OR($K7="Validée",$K7="Refusée"),"",IF(TODAY()-$J7&gt;Paramètres!$B$6,"Délai cible dépassé","")))</f>
        <v/>
      </c>
      <c r="T7" s="9">
        <f>IF($A7="","",IF(COUNTIF('Dépenses'!$A$4:$A$123,$A7)&gt;1,"Doublon",""))</f>
        <v/>
      </c>
    </row>
    <row r="8" ht="31" customHeight="1">
      <c r="A8" s="18" t="inlineStr">
        <is>
          <t>DEMO-NDF-005</t>
        </is>
      </c>
      <c r="B8" s="18" t="inlineStr">
        <is>
          <t>DEMO-EVT-01</t>
        </is>
      </c>
      <c r="C8" s="18" t="inlineStr">
        <is>
          <t>DEMO-EQ-01</t>
        </is>
      </c>
      <c r="D8" s="34" t="n">
        <v>46242</v>
      </c>
      <c r="E8" s="18" t="inlineStr">
        <is>
          <t>Stationnement</t>
        </is>
      </c>
      <c r="F8" s="20" t="inlineStr">
        <is>
          <t>Stationnement fictif près du site</t>
        </is>
      </c>
      <c r="G8" s="18" t="inlineStr">
        <is>
          <t>Carte équipe</t>
        </is>
      </c>
      <c r="H8" s="35" t="n">
        <v>18</v>
      </c>
      <c r="I8" s="22" t="inlineStr">
        <is>
          <t>Oui</t>
        </is>
      </c>
      <c r="J8" s="34" t="n">
        <v>46257</v>
      </c>
      <c r="K8" s="22" t="inlineStr">
        <is>
          <t>Validée</t>
        </is>
      </c>
      <c r="L8" s="35" t="n">
        <v>18</v>
      </c>
      <c r="M8" s="35" t="n"/>
      <c r="N8" s="34" t="n"/>
      <c r="O8" s="20" t="inlineStr">
        <is>
          <t>Date de décision volontairement manquante.</t>
        </is>
      </c>
      <c r="P8" s="30">
        <f>IF(OR($K8&lt;&gt;"Validée",$L8=""),"",IF($G8="Personnel",MAX(0,$L8-IF($M8="",0,$M8)),0))</f>
        <v/>
      </c>
      <c r="Q8" s="6">
        <f>IF($H8="","",IF($I8="Non","Justificatif à vérifier",""))</f>
        <v/>
      </c>
      <c r="R8" s="6">
        <f>IF($H8="","",IFERROR(IF(_xlfn.XLOOKUP($E8,Paramètres!$F$3:$F$12,Paramètres!$G$3:$G$12,"")="","",IF($H8&gt;_xlfn.XLOOKUP($E8,Paramètres!$F$3:$F$12,Paramètres!$G$3:$G$12,""),"Seuil interne dépassé","")),""))</f>
        <v/>
      </c>
      <c r="S8" s="6">
        <f>IF($J8="","",IF(OR($K8="Validée",$K8="Refusée"),"",IF(TODAY()-$J8&gt;Paramètres!$B$6,"Délai cible dépassé","")))</f>
        <v/>
      </c>
      <c r="T8" s="6">
        <f>IF($A8="","",IF(COUNTIF('Dépenses'!$A$4:$A$123,$A8)&gt;1,"Doublon",""))</f>
        <v/>
      </c>
    </row>
    <row r="9" ht="31" customHeight="1">
      <c r="A9" s="18" t="inlineStr">
        <is>
          <t>DEMO-NDF-006</t>
        </is>
      </c>
      <c r="B9" s="18" t="inlineStr">
        <is>
          <t>DEMO-EVT-01</t>
        </is>
      </c>
      <c r="C9" s="18" t="inlineStr">
        <is>
          <t>DEMO-EQ-02</t>
        </is>
      </c>
      <c r="D9" s="34" t="n">
        <v>46243</v>
      </c>
      <c r="E9" s="18" t="inlineStr">
        <is>
          <t>Fournitures</t>
        </is>
      </c>
      <c r="F9" s="20" t="inlineStr">
        <is>
          <t>Fournitures fictives de signalétique</t>
        </is>
      </c>
      <c r="G9" s="18" t="inlineStr">
        <is>
          <t>Personnel</t>
        </is>
      </c>
      <c r="H9" s="35" t="n">
        <v>27.95</v>
      </c>
      <c r="I9" s="22" t="inlineStr">
        <is>
          <t>Oui</t>
        </is>
      </c>
      <c r="J9" s="34" t="n">
        <v>46261</v>
      </c>
      <c r="K9" s="22" t="inlineStr">
        <is>
          <t>Refusée</t>
        </is>
      </c>
      <c r="L9" s="35" t="n"/>
      <c r="M9" s="35" t="n"/>
      <c r="N9" s="34" t="n">
        <v>46271</v>
      </c>
      <c r="O9" s="20" t="inlineStr">
        <is>
          <t>Exemple fictif refusé.</t>
        </is>
      </c>
      <c r="P9" s="29">
        <f>IF(OR($K9&lt;&gt;"Validée",$L9=""),"",IF($G9="Personnel",MAX(0,$L9-IF($M9="",0,$M9)),0))</f>
        <v/>
      </c>
      <c r="Q9" s="9">
        <f>IF($H9="","",IF($I9="Non","Justificatif à vérifier",""))</f>
        <v/>
      </c>
      <c r="R9" s="9">
        <f>IF($H9="","",IFERROR(IF(_xlfn.XLOOKUP($E9,Paramètres!$F$3:$F$12,Paramètres!$G$3:$G$12,"")="","",IF($H9&gt;_xlfn.XLOOKUP($E9,Paramètres!$F$3:$F$12,Paramètres!$G$3:$G$12,""),"Seuil interne dépassé","")),""))</f>
        <v/>
      </c>
      <c r="S9" s="9">
        <f>IF($J9="","",IF(OR($K9="Validée",$K9="Refusée"),"",IF(TODAY()-$J9&gt;Paramètres!$B$6,"Délai cible dépassé","")))</f>
        <v/>
      </c>
      <c r="T9" s="9">
        <f>IF($A9="","",IF(COUNTIF('Dépenses'!$A$4:$A$123,$A9)&gt;1,"Doublon",""))</f>
        <v/>
      </c>
    </row>
    <row r="10" ht="31" customHeight="1">
      <c r="A10" s="18" t="inlineStr">
        <is>
          <t>DEMO-NDF-007</t>
        </is>
      </c>
      <c r="B10" s="18" t="inlineStr">
        <is>
          <t>DEMO-EVT-01</t>
        </is>
      </c>
      <c r="C10" s="18" t="inlineStr">
        <is>
          <t>DEMO-EQ-03</t>
        </is>
      </c>
      <c r="D10" s="34" t="n">
        <v>46244</v>
      </c>
      <c r="E10" s="18" t="inlineStr">
        <is>
          <t>Péage</t>
        </is>
      </c>
      <c r="F10" s="20" t="inlineStr">
        <is>
          <t>Péage fictif pour déplacement logistique</t>
        </is>
      </c>
      <c r="G10" s="18" t="inlineStr">
        <is>
          <t>Personnel</t>
        </is>
      </c>
      <c r="H10" s="35" t="n">
        <v>14.7</v>
      </c>
      <c r="I10" s="22" t="inlineStr">
        <is>
          <t>Oui</t>
        </is>
      </c>
      <c r="J10" s="34" t="n">
        <v>46255</v>
      </c>
      <c r="K10" s="22" t="inlineStr">
        <is>
          <t>Validée</t>
        </is>
      </c>
      <c r="L10" s="35" t="n">
        <v>14.7</v>
      </c>
      <c r="M10" s="35" t="n">
        <v>10</v>
      </c>
      <c r="N10" s="34" t="n">
        <v>46259</v>
      </c>
      <c r="O10" s="20" t="inlineStr">
        <is>
          <t>Avance partiellement imputée.</t>
        </is>
      </c>
      <c r="P10" s="30">
        <f>IF(OR($K10&lt;&gt;"Validée",$L10=""),"",IF($G10="Personnel",MAX(0,$L10-IF($M10="",0,$M10)),0))</f>
        <v/>
      </c>
      <c r="Q10" s="6">
        <f>IF($H10="","",IF($I10="Non","Justificatif à vérifier",""))</f>
        <v/>
      </c>
      <c r="R10" s="6">
        <f>IF($H10="","",IFERROR(IF(_xlfn.XLOOKUP($E10,Paramètres!$F$3:$F$12,Paramètres!$G$3:$G$12,"")="","",IF($H10&gt;_xlfn.XLOOKUP($E10,Paramètres!$F$3:$F$12,Paramètres!$G$3:$G$12,""),"Seuil interne dépassé","")),""))</f>
        <v/>
      </c>
      <c r="S10" s="6">
        <f>IF($J10="","",IF(OR($K10="Validée",$K10="Refusée"),"",IF(TODAY()-$J10&gt;Paramètres!$B$6,"Délai cible dépassé","")))</f>
        <v/>
      </c>
      <c r="T10" s="6">
        <f>IF($A10="","",IF(COUNTIF('Dépenses'!$A$4:$A$123,$A10)&gt;1,"Doublon",""))</f>
        <v/>
      </c>
    </row>
    <row r="11" ht="31" customHeight="1">
      <c r="A11" s="18" t="inlineStr">
        <is>
          <t>DEMO-NDF-008</t>
        </is>
      </c>
      <c r="B11" s="18" t="inlineStr">
        <is>
          <t>DEMO-EVT-01</t>
        </is>
      </c>
      <c r="C11" s="18" t="inlineStr">
        <is>
          <t>DEMO-EQ-04</t>
        </is>
      </c>
      <c r="D11" s="34" t="n">
        <v>46245</v>
      </c>
      <c r="E11" s="18" t="inlineStr">
        <is>
          <t>Transports urbains</t>
        </is>
      </c>
      <c r="F11" s="20" t="inlineStr">
        <is>
          <t>Métro fictif pour repérage</t>
        </is>
      </c>
      <c r="G11" s="18" t="inlineStr">
        <is>
          <t>Personnel</t>
        </is>
      </c>
      <c r="H11" s="35" t="n">
        <v>4.3</v>
      </c>
      <c r="I11" s="22" t="inlineStr">
        <is>
          <t>Oui</t>
        </is>
      </c>
      <c r="J11" s="34" t="n">
        <v>46253</v>
      </c>
      <c r="K11" s="22" t="inlineStr">
        <is>
          <t>Soumise</t>
        </is>
      </c>
      <c r="L11" s="35" t="n"/>
      <c r="M11" s="35" t="n"/>
      <c r="N11" s="34" t="n"/>
      <c r="O11" s="20" t="inlineStr">
        <is>
          <t>Délai cible volontairement dépassé.</t>
        </is>
      </c>
      <c r="P11" s="29">
        <f>IF(OR($K11&lt;&gt;"Validée",$L11=""),"",IF($G11="Personnel",MAX(0,$L11-IF($M11="",0,$M11)),0))</f>
        <v/>
      </c>
      <c r="Q11" s="9">
        <f>IF($H11="","",IF($I11="Non","Justificatif à vérifier",""))</f>
        <v/>
      </c>
      <c r="R11" s="9">
        <f>IF($H11="","",IFERROR(IF(_xlfn.XLOOKUP($E11,Paramètres!$F$3:$F$12,Paramètres!$G$3:$G$12,"")="","",IF($H11&gt;_xlfn.XLOOKUP($E11,Paramètres!$F$3:$F$12,Paramètres!$G$3:$G$12,""),"Seuil interne dépassé","")),""))</f>
        <v/>
      </c>
      <c r="S11" s="9">
        <f>IF($J11="","",IF(OR($K11="Validée",$K11="Refusée"),"",IF(TODAY()-$J11&gt;Paramètres!$B$6,"Délai cible dépassé","")))</f>
        <v/>
      </c>
      <c r="T11" s="9">
        <f>IF($A11="","",IF(COUNTIF('Dépenses'!$A$4:$A$123,$A11)&gt;1,"Doublon",""))</f>
        <v/>
      </c>
    </row>
    <row r="12" ht="31" customHeight="1">
      <c r="A12" s="18" t="inlineStr">
        <is>
          <t>DEMO-NDF-010</t>
        </is>
      </c>
      <c r="B12" s="18" t="inlineStr">
        <is>
          <t>DEMO-EVT-01</t>
        </is>
      </c>
      <c r="C12" s="18" t="inlineStr">
        <is>
          <t>DEMO-EQ-01</t>
        </is>
      </c>
      <c r="D12" s="34" t="n">
        <v>46246</v>
      </c>
      <c r="E12" s="18" t="inlineStr">
        <is>
          <t>Logistique</t>
        </is>
      </c>
      <c r="F12" s="20" t="inlineStr">
        <is>
          <t>Acheminement fictif de matériel</t>
        </is>
      </c>
      <c r="G12" s="18" t="inlineStr">
        <is>
          <t>Carte équipe</t>
        </is>
      </c>
      <c r="H12" s="35" t="n">
        <v>65</v>
      </c>
      <c r="I12" s="22" t="inlineStr">
        <is>
          <t>Oui</t>
        </is>
      </c>
      <c r="J12" s="34" t="n">
        <v>46254</v>
      </c>
      <c r="K12" s="22" t="inlineStr">
        <is>
          <t>Validée</t>
        </is>
      </c>
      <c r="L12" s="35" t="n">
        <v>60</v>
      </c>
      <c r="M12" s="35" t="n"/>
      <c r="N12" s="34" t="n">
        <v>46258</v>
      </c>
      <c r="O12" s="20" t="inlineStr">
        <is>
          <t>Identifiant dupliqué volontairement.</t>
        </is>
      </c>
      <c r="P12" s="30">
        <f>IF(OR($K12&lt;&gt;"Validée",$L12=""),"",IF($G12="Personnel",MAX(0,$L12-IF($M12="",0,$M12)),0))</f>
        <v/>
      </c>
      <c r="Q12" s="6">
        <f>IF($H12="","",IF($I12="Non","Justificatif à vérifier",""))</f>
        <v/>
      </c>
      <c r="R12" s="6">
        <f>IF($H12="","",IFERROR(IF(_xlfn.XLOOKUP($E12,Paramètres!$F$3:$F$12,Paramètres!$G$3:$G$12,"")="","",IF($H12&gt;_xlfn.XLOOKUP($E12,Paramètres!$F$3:$F$12,Paramètres!$G$3:$G$12,""),"Seuil interne dépassé","")),""))</f>
        <v/>
      </c>
      <c r="S12" s="6">
        <f>IF($J12="","",IF(OR($K12="Validée",$K12="Refusée"),"",IF(TODAY()-$J12&gt;Paramètres!$B$6,"Délai cible dépassé","")))</f>
        <v/>
      </c>
      <c r="T12" s="6">
        <f>IF($A12="","",IF(COUNTIF('Dépenses'!$A$4:$A$123,$A12)&gt;1,"Doublon",""))</f>
        <v/>
      </c>
    </row>
    <row r="13" ht="31" customHeight="1">
      <c r="A13" s="18" t="inlineStr">
        <is>
          <t>DEMO-NDF-010</t>
        </is>
      </c>
      <c r="B13" s="18" t="inlineStr">
        <is>
          <t>DEMO-EVT-01</t>
        </is>
      </c>
      <c r="C13" s="18" t="inlineStr">
        <is>
          <t>DEMO-EQ-01</t>
        </is>
      </c>
      <c r="D13" s="34" t="n">
        <v>46247</v>
      </c>
      <c r="E13" s="18" t="inlineStr">
        <is>
          <t>Collation</t>
        </is>
      </c>
      <c r="F13" s="20" t="inlineStr">
        <is>
          <t>Collation fictive de l’équipe</t>
        </is>
      </c>
      <c r="G13" s="18" t="inlineStr">
        <is>
          <t>Personnel</t>
        </is>
      </c>
      <c r="H13" s="35" t="n">
        <v>22.8</v>
      </c>
      <c r="I13" s="22" t="inlineStr">
        <is>
          <t>Non</t>
        </is>
      </c>
      <c r="J13" s="34" t="n">
        <v>46258</v>
      </c>
      <c r="K13" s="22" t="inlineStr">
        <is>
          <t>À compléter</t>
        </is>
      </c>
      <c r="L13" s="35" t="n"/>
      <c r="M13" s="35" t="n"/>
      <c r="N13" s="34" t="n"/>
      <c r="O13" s="20" t="inlineStr">
        <is>
          <t>Doublon et justificatif absent pour contrôle.</t>
        </is>
      </c>
      <c r="P13" s="29">
        <f>IF(OR($K13&lt;&gt;"Validée",$L13=""),"",IF($G13="Personnel",MAX(0,$L13-IF($M13="",0,$M13)),0))</f>
        <v/>
      </c>
      <c r="Q13" s="9">
        <f>IF($H13="","",IF($I13="Non","Justificatif à vérifier",""))</f>
        <v/>
      </c>
      <c r="R13" s="9">
        <f>IF($H13="","",IFERROR(IF(_xlfn.XLOOKUP($E13,Paramètres!$F$3:$F$12,Paramètres!$G$3:$G$12,"")="","",IF($H13&gt;_xlfn.XLOOKUP($E13,Paramètres!$F$3:$F$12,Paramètres!$G$3:$G$12,""),"Seuil interne dépassé","")),""))</f>
        <v/>
      </c>
      <c r="S13" s="9">
        <f>IF($J13="","",IF(OR($K13="Validée",$K13="Refusée"),"",IF(TODAY()-$J13&gt;Paramètres!$B$6,"Délai cible dépassé","")))</f>
        <v/>
      </c>
      <c r="T13" s="9">
        <f>IF($A13="","",IF(COUNTIF('Dépenses'!$A$4:$A$123,$A13)&gt;1,"Doublon",""))</f>
        <v/>
      </c>
    </row>
    <row r="14" ht="22" customHeight="1">
      <c r="A14" s="18" t="n"/>
      <c r="B14" s="18" t="n"/>
      <c r="C14" s="18" t="n"/>
      <c r="D14" s="34" t="n"/>
      <c r="E14" s="18" t="n"/>
      <c r="F14" s="20" t="n"/>
      <c r="G14" s="18" t="n"/>
      <c r="H14" s="35" t="n"/>
      <c r="I14" s="22" t="n"/>
      <c r="J14" s="34" t="n"/>
      <c r="K14" s="22" t="n"/>
      <c r="L14" s="35" t="n"/>
      <c r="M14" s="35" t="n"/>
      <c r="N14" s="34" t="n"/>
      <c r="O14" s="20" t="n"/>
      <c r="P14" s="30">
        <f>IF(OR($K14&lt;&gt;"Validée",$L14=""),"",IF($G14="Personnel",MAX(0,$L14-IF($M14="",0,$M14)),0))</f>
        <v/>
      </c>
      <c r="Q14" s="6">
        <f>IF($H14="","",IF($I14="Non","Justificatif à vérifier",""))</f>
        <v/>
      </c>
      <c r="R14" s="6">
        <f>IF($H14="","",IFERROR(IF(_xlfn.XLOOKUP($E14,Paramètres!$F$3:$F$12,Paramètres!$G$3:$G$12,"")="","",IF($H14&gt;_xlfn.XLOOKUP($E14,Paramètres!$F$3:$F$12,Paramètres!$G$3:$G$12,""),"Seuil interne dépassé","")),""))</f>
        <v/>
      </c>
      <c r="S14" s="6">
        <f>IF($J14="","",IF(OR($K14="Validée",$K14="Refusée"),"",IF(TODAY()-$J14&gt;Paramètres!$B$6,"Délai cible dépassé","")))</f>
        <v/>
      </c>
      <c r="T14" s="6">
        <f>IF($A14="","",IF(COUNTIF('Dépenses'!$A$4:$A$123,$A14)&gt;1,"Doublon",""))</f>
        <v/>
      </c>
    </row>
    <row r="15" ht="22" customHeight="1">
      <c r="A15" s="18" t="n"/>
      <c r="B15" s="18" t="n"/>
      <c r="C15" s="18" t="n"/>
      <c r="D15" s="34" t="n"/>
      <c r="E15" s="18" t="n"/>
      <c r="F15" s="20" t="n"/>
      <c r="G15" s="18" t="n"/>
      <c r="H15" s="35" t="n"/>
      <c r="I15" s="22" t="n"/>
      <c r="J15" s="34" t="n"/>
      <c r="K15" s="22" t="n"/>
      <c r="L15" s="35" t="n"/>
      <c r="M15" s="35" t="n"/>
      <c r="N15" s="34" t="n"/>
      <c r="O15" s="20" t="n"/>
      <c r="P15" s="29">
        <f>IF(OR($K15&lt;&gt;"Validée",$L15=""),"",IF($G15="Personnel",MAX(0,$L15-IF($M15="",0,$M15)),0))</f>
        <v/>
      </c>
      <c r="Q15" s="9">
        <f>IF($H15="","",IF($I15="Non","Justificatif à vérifier",""))</f>
        <v/>
      </c>
      <c r="R15" s="9">
        <f>IF($H15="","",IFERROR(IF(_xlfn.XLOOKUP($E15,Paramètres!$F$3:$F$12,Paramètres!$G$3:$G$12,"")="","",IF($H15&gt;_xlfn.XLOOKUP($E15,Paramètres!$F$3:$F$12,Paramètres!$G$3:$G$12,""),"Seuil interne dépassé","")),""))</f>
        <v/>
      </c>
      <c r="S15" s="9">
        <f>IF($J15="","",IF(OR($K15="Validée",$K15="Refusée"),"",IF(TODAY()-$J15&gt;Paramètres!$B$6,"Délai cible dépassé","")))</f>
        <v/>
      </c>
      <c r="T15" s="9">
        <f>IF($A15="","",IF(COUNTIF('Dépenses'!$A$4:$A$123,$A15)&gt;1,"Doublon",""))</f>
        <v/>
      </c>
    </row>
    <row r="16" ht="22" customHeight="1">
      <c r="A16" s="18" t="n"/>
      <c r="B16" s="18" t="n"/>
      <c r="C16" s="18" t="n"/>
      <c r="D16" s="34" t="n"/>
      <c r="E16" s="18" t="n"/>
      <c r="F16" s="20" t="n"/>
      <c r="G16" s="18" t="n"/>
      <c r="H16" s="35" t="n"/>
      <c r="I16" s="22" t="n"/>
      <c r="J16" s="34" t="n"/>
      <c r="K16" s="22" t="n"/>
      <c r="L16" s="35" t="n"/>
      <c r="M16" s="35" t="n"/>
      <c r="N16" s="34" t="n"/>
      <c r="O16" s="20" t="n"/>
      <c r="P16" s="30">
        <f>IF(OR($K16&lt;&gt;"Validée",$L16=""),"",IF($G16="Personnel",MAX(0,$L16-IF($M16="",0,$M16)),0))</f>
        <v/>
      </c>
      <c r="Q16" s="6">
        <f>IF($H16="","",IF($I16="Non","Justificatif à vérifier",""))</f>
        <v/>
      </c>
      <c r="R16" s="6">
        <f>IF($H16="","",IFERROR(IF(_xlfn.XLOOKUP($E16,Paramètres!$F$3:$F$12,Paramètres!$G$3:$G$12,"")="","",IF($H16&gt;_xlfn.XLOOKUP($E16,Paramètres!$F$3:$F$12,Paramètres!$G$3:$G$12,""),"Seuil interne dépassé","")),""))</f>
        <v/>
      </c>
      <c r="S16" s="6">
        <f>IF($J16="","",IF(OR($K16="Validée",$K16="Refusée"),"",IF(TODAY()-$J16&gt;Paramètres!$B$6,"Délai cible dépassé","")))</f>
        <v/>
      </c>
      <c r="T16" s="6">
        <f>IF($A16="","",IF(COUNTIF('Dépenses'!$A$4:$A$123,$A16)&gt;1,"Doublon",""))</f>
        <v/>
      </c>
    </row>
    <row r="17" ht="22" customHeight="1">
      <c r="A17" s="18" t="n"/>
      <c r="B17" s="18" t="n"/>
      <c r="C17" s="18" t="n"/>
      <c r="D17" s="34" t="n"/>
      <c r="E17" s="18" t="n"/>
      <c r="F17" s="20" t="n"/>
      <c r="G17" s="18" t="n"/>
      <c r="H17" s="35" t="n"/>
      <c r="I17" s="22" t="n"/>
      <c r="J17" s="34" t="n"/>
      <c r="K17" s="22" t="n"/>
      <c r="L17" s="35" t="n"/>
      <c r="M17" s="35" t="n"/>
      <c r="N17" s="34" t="n"/>
      <c r="O17" s="20" t="n"/>
      <c r="P17" s="29">
        <f>IF(OR($K17&lt;&gt;"Validée",$L17=""),"",IF($G17="Personnel",MAX(0,$L17-IF($M17="",0,$M17)),0))</f>
        <v/>
      </c>
      <c r="Q17" s="9">
        <f>IF($H17="","",IF($I17="Non","Justificatif à vérifier",""))</f>
        <v/>
      </c>
      <c r="R17" s="9">
        <f>IF($H17="","",IFERROR(IF(_xlfn.XLOOKUP($E17,Paramètres!$F$3:$F$12,Paramètres!$G$3:$G$12,"")="","",IF($H17&gt;_xlfn.XLOOKUP($E17,Paramètres!$F$3:$F$12,Paramètres!$G$3:$G$12,""),"Seuil interne dépassé","")),""))</f>
        <v/>
      </c>
      <c r="S17" s="9">
        <f>IF($J17="","",IF(OR($K17="Validée",$K17="Refusée"),"",IF(TODAY()-$J17&gt;Paramètres!$B$6,"Délai cible dépassé","")))</f>
        <v/>
      </c>
      <c r="T17" s="9">
        <f>IF($A17="","",IF(COUNTIF('Dépenses'!$A$4:$A$123,$A17)&gt;1,"Doublon",""))</f>
        <v/>
      </c>
    </row>
    <row r="18" ht="22" customHeight="1">
      <c r="A18" s="18" t="n"/>
      <c r="B18" s="18" t="n"/>
      <c r="C18" s="18" t="n"/>
      <c r="D18" s="34" t="n"/>
      <c r="E18" s="18" t="n"/>
      <c r="F18" s="20" t="n"/>
      <c r="G18" s="18" t="n"/>
      <c r="H18" s="35" t="n"/>
      <c r="I18" s="22" t="n"/>
      <c r="J18" s="34" t="n"/>
      <c r="K18" s="22" t="n"/>
      <c r="L18" s="35" t="n"/>
      <c r="M18" s="35" t="n"/>
      <c r="N18" s="34" t="n"/>
      <c r="O18" s="20" t="n"/>
      <c r="P18" s="30">
        <f>IF(OR($K18&lt;&gt;"Validée",$L18=""),"",IF($G18="Personnel",MAX(0,$L18-IF($M18="",0,$M18)),0))</f>
        <v/>
      </c>
      <c r="Q18" s="6">
        <f>IF($H18="","",IF($I18="Non","Justificatif à vérifier",""))</f>
        <v/>
      </c>
      <c r="R18" s="6">
        <f>IF($H18="","",IFERROR(IF(_xlfn.XLOOKUP($E18,Paramètres!$F$3:$F$12,Paramètres!$G$3:$G$12,"")="","",IF($H18&gt;_xlfn.XLOOKUP($E18,Paramètres!$F$3:$F$12,Paramètres!$G$3:$G$12,""),"Seuil interne dépassé","")),""))</f>
        <v/>
      </c>
      <c r="S18" s="6">
        <f>IF($J18="","",IF(OR($K18="Validée",$K18="Refusée"),"",IF(TODAY()-$J18&gt;Paramètres!$B$6,"Délai cible dépassé","")))</f>
        <v/>
      </c>
      <c r="T18" s="6">
        <f>IF($A18="","",IF(COUNTIF('Dépenses'!$A$4:$A$123,$A18)&gt;1,"Doublon",""))</f>
        <v/>
      </c>
    </row>
    <row r="19" ht="22" customHeight="1">
      <c r="A19" s="18" t="n"/>
      <c r="B19" s="18" t="n"/>
      <c r="C19" s="18" t="n"/>
      <c r="D19" s="34" t="n"/>
      <c r="E19" s="18" t="n"/>
      <c r="F19" s="20" t="n"/>
      <c r="G19" s="18" t="n"/>
      <c r="H19" s="35" t="n"/>
      <c r="I19" s="22" t="n"/>
      <c r="J19" s="34" t="n"/>
      <c r="K19" s="22" t="n"/>
      <c r="L19" s="35" t="n"/>
      <c r="M19" s="35" t="n"/>
      <c r="N19" s="34" t="n"/>
      <c r="O19" s="20" t="n"/>
      <c r="P19" s="29">
        <f>IF(OR($K19&lt;&gt;"Validée",$L19=""),"",IF($G19="Personnel",MAX(0,$L19-IF($M19="",0,$M19)),0))</f>
        <v/>
      </c>
      <c r="Q19" s="9">
        <f>IF($H19="","",IF($I19="Non","Justificatif à vérifier",""))</f>
        <v/>
      </c>
      <c r="R19" s="9">
        <f>IF($H19="","",IFERROR(IF(_xlfn.XLOOKUP($E19,Paramètres!$F$3:$F$12,Paramètres!$G$3:$G$12,"")="","",IF($H19&gt;_xlfn.XLOOKUP($E19,Paramètres!$F$3:$F$12,Paramètres!$G$3:$G$12,""),"Seuil interne dépassé","")),""))</f>
        <v/>
      </c>
      <c r="S19" s="9">
        <f>IF($J19="","",IF(OR($K19="Validée",$K19="Refusée"),"",IF(TODAY()-$J19&gt;Paramètres!$B$6,"Délai cible dépassé","")))</f>
        <v/>
      </c>
      <c r="T19" s="9">
        <f>IF($A19="","",IF(COUNTIF('Dépenses'!$A$4:$A$123,$A19)&gt;1,"Doublon",""))</f>
        <v/>
      </c>
    </row>
    <row r="20" ht="22" customHeight="1">
      <c r="A20" s="18" t="n"/>
      <c r="B20" s="18" t="n"/>
      <c r="C20" s="18" t="n"/>
      <c r="D20" s="34" t="n"/>
      <c r="E20" s="18" t="n"/>
      <c r="F20" s="20" t="n"/>
      <c r="G20" s="18" t="n"/>
      <c r="H20" s="35" t="n"/>
      <c r="I20" s="22" t="n"/>
      <c r="J20" s="34" t="n"/>
      <c r="K20" s="22" t="n"/>
      <c r="L20" s="35" t="n"/>
      <c r="M20" s="35" t="n"/>
      <c r="N20" s="34" t="n"/>
      <c r="O20" s="20" t="n"/>
      <c r="P20" s="30">
        <f>IF(OR($K20&lt;&gt;"Validée",$L20=""),"",IF($G20="Personnel",MAX(0,$L20-IF($M20="",0,$M20)),0))</f>
        <v/>
      </c>
      <c r="Q20" s="6">
        <f>IF($H20="","",IF($I20="Non","Justificatif à vérifier",""))</f>
        <v/>
      </c>
      <c r="R20" s="6">
        <f>IF($H20="","",IFERROR(IF(_xlfn.XLOOKUP($E20,Paramètres!$F$3:$F$12,Paramètres!$G$3:$G$12,"")="","",IF($H20&gt;_xlfn.XLOOKUP($E20,Paramètres!$F$3:$F$12,Paramètres!$G$3:$G$12,""),"Seuil interne dépassé","")),""))</f>
        <v/>
      </c>
      <c r="S20" s="6">
        <f>IF($J20="","",IF(OR($K20="Validée",$K20="Refusée"),"",IF(TODAY()-$J20&gt;Paramètres!$B$6,"Délai cible dépassé","")))</f>
        <v/>
      </c>
      <c r="T20" s="6">
        <f>IF($A20="","",IF(COUNTIF('Dépenses'!$A$4:$A$123,$A20)&gt;1,"Doublon",""))</f>
        <v/>
      </c>
    </row>
    <row r="21" ht="22" customHeight="1">
      <c r="A21" s="18" t="n"/>
      <c r="B21" s="18" t="n"/>
      <c r="C21" s="18" t="n"/>
      <c r="D21" s="34" t="n"/>
      <c r="E21" s="18" t="n"/>
      <c r="F21" s="20" t="n"/>
      <c r="G21" s="18" t="n"/>
      <c r="H21" s="35" t="n"/>
      <c r="I21" s="22" t="n"/>
      <c r="J21" s="34" t="n"/>
      <c r="K21" s="22" t="n"/>
      <c r="L21" s="35" t="n"/>
      <c r="M21" s="35" t="n"/>
      <c r="N21" s="34" t="n"/>
      <c r="O21" s="20" t="n"/>
      <c r="P21" s="29">
        <f>IF(OR($K21&lt;&gt;"Validée",$L21=""),"",IF($G21="Personnel",MAX(0,$L21-IF($M21="",0,$M21)),0))</f>
        <v/>
      </c>
      <c r="Q21" s="9">
        <f>IF($H21="","",IF($I21="Non","Justificatif à vérifier",""))</f>
        <v/>
      </c>
      <c r="R21" s="9">
        <f>IF($H21="","",IFERROR(IF(_xlfn.XLOOKUP($E21,Paramètres!$F$3:$F$12,Paramètres!$G$3:$G$12,"")="","",IF($H21&gt;_xlfn.XLOOKUP($E21,Paramètres!$F$3:$F$12,Paramètres!$G$3:$G$12,""),"Seuil interne dépassé","")),""))</f>
        <v/>
      </c>
      <c r="S21" s="9">
        <f>IF($J21="","",IF(OR($K21="Validée",$K21="Refusée"),"",IF(TODAY()-$J21&gt;Paramètres!$B$6,"Délai cible dépassé","")))</f>
        <v/>
      </c>
      <c r="T21" s="9">
        <f>IF($A21="","",IF(COUNTIF('Dépenses'!$A$4:$A$123,$A21)&gt;1,"Doublon",""))</f>
        <v/>
      </c>
    </row>
    <row r="22" ht="22" customHeight="1">
      <c r="A22" s="18" t="n"/>
      <c r="B22" s="18" t="n"/>
      <c r="C22" s="18" t="n"/>
      <c r="D22" s="34" t="n"/>
      <c r="E22" s="18" t="n"/>
      <c r="F22" s="20" t="n"/>
      <c r="G22" s="18" t="n"/>
      <c r="H22" s="35" t="n"/>
      <c r="I22" s="22" t="n"/>
      <c r="J22" s="34" t="n"/>
      <c r="K22" s="22" t="n"/>
      <c r="L22" s="35" t="n"/>
      <c r="M22" s="35" t="n"/>
      <c r="N22" s="34" t="n"/>
      <c r="O22" s="20" t="n"/>
      <c r="P22" s="30">
        <f>IF(OR($K22&lt;&gt;"Validée",$L22=""),"",IF($G22="Personnel",MAX(0,$L22-IF($M22="",0,$M22)),0))</f>
        <v/>
      </c>
      <c r="Q22" s="6">
        <f>IF($H22="","",IF($I22="Non","Justificatif à vérifier",""))</f>
        <v/>
      </c>
      <c r="R22" s="6">
        <f>IF($H22="","",IFERROR(IF(_xlfn.XLOOKUP($E22,Paramètres!$F$3:$F$12,Paramètres!$G$3:$G$12,"")="","",IF($H22&gt;_xlfn.XLOOKUP($E22,Paramètres!$F$3:$F$12,Paramètres!$G$3:$G$12,""),"Seuil interne dépassé","")),""))</f>
        <v/>
      </c>
      <c r="S22" s="6">
        <f>IF($J22="","",IF(OR($K22="Validée",$K22="Refusée"),"",IF(TODAY()-$J22&gt;Paramètres!$B$6,"Délai cible dépassé","")))</f>
        <v/>
      </c>
      <c r="T22" s="6">
        <f>IF($A22="","",IF(COUNTIF('Dépenses'!$A$4:$A$123,$A22)&gt;1,"Doublon",""))</f>
        <v/>
      </c>
    </row>
    <row r="23" ht="22" customHeight="1">
      <c r="A23" s="18" t="n"/>
      <c r="B23" s="18" t="n"/>
      <c r="C23" s="18" t="n"/>
      <c r="D23" s="34" t="n"/>
      <c r="E23" s="18" t="n"/>
      <c r="F23" s="20" t="n"/>
      <c r="G23" s="18" t="n"/>
      <c r="H23" s="35" t="n"/>
      <c r="I23" s="22" t="n"/>
      <c r="J23" s="34" t="n"/>
      <c r="K23" s="22" t="n"/>
      <c r="L23" s="35" t="n"/>
      <c r="M23" s="35" t="n"/>
      <c r="N23" s="34" t="n"/>
      <c r="O23" s="20" t="n"/>
      <c r="P23" s="29">
        <f>IF(OR($K23&lt;&gt;"Validée",$L23=""),"",IF($G23="Personnel",MAX(0,$L23-IF($M23="",0,$M23)),0))</f>
        <v/>
      </c>
      <c r="Q23" s="9">
        <f>IF($H23="","",IF($I23="Non","Justificatif à vérifier",""))</f>
        <v/>
      </c>
      <c r="R23" s="9">
        <f>IF($H23="","",IFERROR(IF(_xlfn.XLOOKUP($E23,Paramètres!$F$3:$F$12,Paramètres!$G$3:$G$12,"")="","",IF($H23&gt;_xlfn.XLOOKUP($E23,Paramètres!$F$3:$F$12,Paramètres!$G$3:$G$12,""),"Seuil interne dépassé","")),""))</f>
        <v/>
      </c>
      <c r="S23" s="9">
        <f>IF($J23="","",IF(OR($K23="Validée",$K23="Refusée"),"",IF(TODAY()-$J23&gt;Paramètres!$B$6,"Délai cible dépassé","")))</f>
        <v/>
      </c>
      <c r="T23" s="9">
        <f>IF($A23="","",IF(COUNTIF('Dépenses'!$A$4:$A$123,$A23)&gt;1,"Doublon",""))</f>
        <v/>
      </c>
    </row>
    <row r="24" ht="22" customHeight="1">
      <c r="A24" s="18" t="n"/>
      <c r="B24" s="18" t="n"/>
      <c r="C24" s="18" t="n"/>
      <c r="D24" s="34" t="n"/>
      <c r="E24" s="18" t="n"/>
      <c r="F24" s="20" t="n"/>
      <c r="G24" s="18" t="n"/>
      <c r="H24" s="35" t="n"/>
      <c r="I24" s="22" t="n"/>
      <c r="J24" s="34" t="n"/>
      <c r="K24" s="22" t="n"/>
      <c r="L24" s="35" t="n"/>
      <c r="M24" s="35" t="n"/>
      <c r="N24" s="34" t="n"/>
      <c r="O24" s="20" t="n"/>
      <c r="P24" s="30">
        <f>IF(OR($K24&lt;&gt;"Validée",$L24=""),"",IF($G24="Personnel",MAX(0,$L24-IF($M24="",0,$M24)),0))</f>
        <v/>
      </c>
      <c r="Q24" s="6">
        <f>IF($H24="","",IF($I24="Non","Justificatif à vérifier",""))</f>
        <v/>
      </c>
      <c r="R24" s="6">
        <f>IF($H24="","",IFERROR(IF(_xlfn.XLOOKUP($E24,Paramètres!$F$3:$F$12,Paramètres!$G$3:$G$12,"")="","",IF($H24&gt;_xlfn.XLOOKUP($E24,Paramètres!$F$3:$F$12,Paramètres!$G$3:$G$12,""),"Seuil interne dépassé","")),""))</f>
        <v/>
      </c>
      <c r="S24" s="6">
        <f>IF($J24="","",IF(OR($K24="Validée",$K24="Refusée"),"",IF(TODAY()-$J24&gt;Paramètres!$B$6,"Délai cible dépassé","")))</f>
        <v/>
      </c>
      <c r="T24" s="6">
        <f>IF($A24="","",IF(COUNTIF('Dépenses'!$A$4:$A$123,$A24)&gt;1,"Doublon",""))</f>
        <v/>
      </c>
    </row>
    <row r="25" ht="22" customHeight="1">
      <c r="A25" s="18" t="n"/>
      <c r="B25" s="18" t="n"/>
      <c r="C25" s="18" t="n"/>
      <c r="D25" s="34" t="n"/>
      <c r="E25" s="18" t="n"/>
      <c r="F25" s="20" t="n"/>
      <c r="G25" s="18" t="n"/>
      <c r="H25" s="35" t="n"/>
      <c r="I25" s="22" t="n"/>
      <c r="J25" s="34" t="n"/>
      <c r="K25" s="22" t="n"/>
      <c r="L25" s="35" t="n"/>
      <c r="M25" s="35" t="n"/>
      <c r="N25" s="34" t="n"/>
      <c r="O25" s="20" t="n"/>
      <c r="P25" s="29">
        <f>IF(OR($K25&lt;&gt;"Validée",$L25=""),"",IF($G25="Personnel",MAX(0,$L25-IF($M25="",0,$M25)),0))</f>
        <v/>
      </c>
      <c r="Q25" s="9">
        <f>IF($H25="","",IF($I25="Non","Justificatif à vérifier",""))</f>
        <v/>
      </c>
      <c r="R25" s="9">
        <f>IF($H25="","",IFERROR(IF(_xlfn.XLOOKUP($E25,Paramètres!$F$3:$F$12,Paramètres!$G$3:$G$12,"")="","",IF($H25&gt;_xlfn.XLOOKUP($E25,Paramètres!$F$3:$F$12,Paramètres!$G$3:$G$12,""),"Seuil interne dépassé","")),""))</f>
        <v/>
      </c>
      <c r="S25" s="9">
        <f>IF($J25="","",IF(OR($K25="Validée",$K25="Refusée"),"",IF(TODAY()-$J25&gt;Paramètres!$B$6,"Délai cible dépassé","")))</f>
        <v/>
      </c>
      <c r="T25" s="9">
        <f>IF($A25="","",IF(COUNTIF('Dépenses'!$A$4:$A$123,$A25)&gt;1,"Doublon",""))</f>
        <v/>
      </c>
    </row>
    <row r="26" ht="22" customHeight="1">
      <c r="A26" s="18" t="n"/>
      <c r="B26" s="18" t="n"/>
      <c r="C26" s="18" t="n"/>
      <c r="D26" s="34" t="n"/>
      <c r="E26" s="18" t="n"/>
      <c r="F26" s="20" t="n"/>
      <c r="G26" s="18" t="n"/>
      <c r="H26" s="35" t="n"/>
      <c r="I26" s="22" t="n"/>
      <c r="J26" s="34" t="n"/>
      <c r="K26" s="22" t="n"/>
      <c r="L26" s="35" t="n"/>
      <c r="M26" s="35" t="n"/>
      <c r="N26" s="34" t="n"/>
      <c r="O26" s="20" t="n"/>
      <c r="P26" s="30">
        <f>IF(OR($K26&lt;&gt;"Validée",$L26=""),"",IF($G26="Personnel",MAX(0,$L26-IF($M26="",0,$M26)),0))</f>
        <v/>
      </c>
      <c r="Q26" s="6">
        <f>IF($H26="","",IF($I26="Non","Justificatif à vérifier",""))</f>
        <v/>
      </c>
      <c r="R26" s="6">
        <f>IF($H26="","",IFERROR(IF(_xlfn.XLOOKUP($E26,Paramètres!$F$3:$F$12,Paramètres!$G$3:$G$12,"")="","",IF($H26&gt;_xlfn.XLOOKUP($E26,Paramètres!$F$3:$F$12,Paramètres!$G$3:$G$12,""),"Seuil interne dépassé","")),""))</f>
        <v/>
      </c>
      <c r="S26" s="6">
        <f>IF($J26="","",IF(OR($K26="Validée",$K26="Refusée"),"",IF(TODAY()-$J26&gt;Paramètres!$B$6,"Délai cible dépassé","")))</f>
        <v/>
      </c>
      <c r="T26" s="6">
        <f>IF($A26="","",IF(COUNTIF('Dépenses'!$A$4:$A$123,$A26)&gt;1,"Doublon",""))</f>
        <v/>
      </c>
    </row>
    <row r="27" ht="22" customHeight="1">
      <c r="A27" s="18" t="n"/>
      <c r="B27" s="18" t="n"/>
      <c r="C27" s="18" t="n"/>
      <c r="D27" s="34" t="n"/>
      <c r="E27" s="18" t="n"/>
      <c r="F27" s="20" t="n"/>
      <c r="G27" s="18" t="n"/>
      <c r="H27" s="35" t="n"/>
      <c r="I27" s="22" t="n"/>
      <c r="J27" s="34" t="n"/>
      <c r="K27" s="22" t="n"/>
      <c r="L27" s="35" t="n"/>
      <c r="M27" s="35" t="n"/>
      <c r="N27" s="34" t="n"/>
      <c r="O27" s="20" t="n"/>
      <c r="P27" s="29">
        <f>IF(OR($K27&lt;&gt;"Validée",$L27=""),"",IF($G27="Personnel",MAX(0,$L27-IF($M27="",0,$M27)),0))</f>
        <v/>
      </c>
      <c r="Q27" s="9">
        <f>IF($H27="","",IF($I27="Non","Justificatif à vérifier",""))</f>
        <v/>
      </c>
      <c r="R27" s="9">
        <f>IF($H27="","",IFERROR(IF(_xlfn.XLOOKUP($E27,Paramètres!$F$3:$F$12,Paramètres!$G$3:$G$12,"")="","",IF($H27&gt;_xlfn.XLOOKUP($E27,Paramètres!$F$3:$F$12,Paramètres!$G$3:$G$12,""),"Seuil interne dépassé","")),""))</f>
        <v/>
      </c>
      <c r="S27" s="9">
        <f>IF($J27="","",IF(OR($K27="Validée",$K27="Refusée"),"",IF(TODAY()-$J27&gt;Paramètres!$B$6,"Délai cible dépassé","")))</f>
        <v/>
      </c>
      <c r="T27" s="9">
        <f>IF($A27="","",IF(COUNTIF('Dépenses'!$A$4:$A$123,$A27)&gt;1,"Doublon",""))</f>
        <v/>
      </c>
    </row>
    <row r="28" ht="22" customHeight="1">
      <c r="A28" s="18" t="n"/>
      <c r="B28" s="18" t="n"/>
      <c r="C28" s="18" t="n"/>
      <c r="D28" s="34" t="n"/>
      <c r="E28" s="18" t="n"/>
      <c r="F28" s="20" t="n"/>
      <c r="G28" s="18" t="n"/>
      <c r="H28" s="35" t="n"/>
      <c r="I28" s="22" t="n"/>
      <c r="J28" s="34" t="n"/>
      <c r="K28" s="22" t="n"/>
      <c r="L28" s="35" t="n"/>
      <c r="M28" s="35" t="n"/>
      <c r="N28" s="34" t="n"/>
      <c r="O28" s="20" t="n"/>
      <c r="P28" s="30">
        <f>IF(OR($K28&lt;&gt;"Validée",$L28=""),"",IF($G28="Personnel",MAX(0,$L28-IF($M28="",0,$M28)),0))</f>
        <v/>
      </c>
      <c r="Q28" s="6">
        <f>IF($H28="","",IF($I28="Non","Justificatif à vérifier",""))</f>
        <v/>
      </c>
      <c r="R28" s="6">
        <f>IF($H28="","",IFERROR(IF(_xlfn.XLOOKUP($E28,Paramètres!$F$3:$F$12,Paramètres!$G$3:$G$12,"")="","",IF($H28&gt;_xlfn.XLOOKUP($E28,Paramètres!$F$3:$F$12,Paramètres!$G$3:$G$12,""),"Seuil interne dépassé","")),""))</f>
        <v/>
      </c>
      <c r="S28" s="6">
        <f>IF($J28="","",IF(OR($K28="Validée",$K28="Refusée"),"",IF(TODAY()-$J28&gt;Paramètres!$B$6,"Délai cible dépassé","")))</f>
        <v/>
      </c>
      <c r="T28" s="6">
        <f>IF($A28="","",IF(COUNTIF('Dépenses'!$A$4:$A$123,$A28)&gt;1,"Doublon",""))</f>
        <v/>
      </c>
    </row>
    <row r="29" ht="22" customHeight="1">
      <c r="A29" s="18" t="n"/>
      <c r="B29" s="18" t="n"/>
      <c r="C29" s="18" t="n"/>
      <c r="D29" s="34" t="n"/>
      <c r="E29" s="18" t="n"/>
      <c r="F29" s="20" t="n"/>
      <c r="G29" s="18" t="n"/>
      <c r="H29" s="35" t="n"/>
      <c r="I29" s="22" t="n"/>
      <c r="J29" s="34" t="n"/>
      <c r="K29" s="22" t="n"/>
      <c r="L29" s="35" t="n"/>
      <c r="M29" s="35" t="n"/>
      <c r="N29" s="34" t="n"/>
      <c r="O29" s="20" t="n"/>
      <c r="P29" s="29">
        <f>IF(OR($K29&lt;&gt;"Validée",$L29=""),"",IF($G29="Personnel",MAX(0,$L29-IF($M29="",0,$M29)),0))</f>
        <v/>
      </c>
      <c r="Q29" s="9">
        <f>IF($H29="","",IF($I29="Non","Justificatif à vérifier",""))</f>
        <v/>
      </c>
      <c r="R29" s="9">
        <f>IF($H29="","",IFERROR(IF(_xlfn.XLOOKUP($E29,Paramètres!$F$3:$F$12,Paramètres!$G$3:$G$12,"")="","",IF($H29&gt;_xlfn.XLOOKUP($E29,Paramètres!$F$3:$F$12,Paramètres!$G$3:$G$12,""),"Seuil interne dépassé","")),""))</f>
        <v/>
      </c>
      <c r="S29" s="9">
        <f>IF($J29="","",IF(OR($K29="Validée",$K29="Refusée"),"",IF(TODAY()-$J29&gt;Paramètres!$B$6,"Délai cible dépassé","")))</f>
        <v/>
      </c>
      <c r="T29" s="9">
        <f>IF($A29="","",IF(COUNTIF('Dépenses'!$A$4:$A$123,$A29)&gt;1,"Doublon",""))</f>
        <v/>
      </c>
    </row>
    <row r="30" ht="22" customHeight="1">
      <c r="A30" s="18" t="n"/>
      <c r="B30" s="18" t="n"/>
      <c r="C30" s="18" t="n"/>
      <c r="D30" s="34" t="n"/>
      <c r="E30" s="18" t="n"/>
      <c r="F30" s="20" t="n"/>
      <c r="G30" s="18" t="n"/>
      <c r="H30" s="35" t="n"/>
      <c r="I30" s="22" t="n"/>
      <c r="J30" s="34" t="n"/>
      <c r="K30" s="22" t="n"/>
      <c r="L30" s="35" t="n"/>
      <c r="M30" s="35" t="n"/>
      <c r="N30" s="34" t="n"/>
      <c r="O30" s="20" t="n"/>
      <c r="P30" s="30">
        <f>IF(OR($K30&lt;&gt;"Validée",$L30=""),"",IF($G30="Personnel",MAX(0,$L30-IF($M30="",0,$M30)),0))</f>
        <v/>
      </c>
      <c r="Q30" s="6">
        <f>IF($H30="","",IF($I30="Non","Justificatif à vérifier",""))</f>
        <v/>
      </c>
      <c r="R30" s="6">
        <f>IF($H30="","",IFERROR(IF(_xlfn.XLOOKUP($E30,Paramètres!$F$3:$F$12,Paramètres!$G$3:$G$12,"")="","",IF($H30&gt;_xlfn.XLOOKUP($E30,Paramètres!$F$3:$F$12,Paramètres!$G$3:$G$12,""),"Seuil interne dépassé","")),""))</f>
        <v/>
      </c>
      <c r="S30" s="6">
        <f>IF($J30="","",IF(OR($K30="Validée",$K30="Refusée"),"",IF(TODAY()-$J30&gt;Paramètres!$B$6,"Délai cible dépassé","")))</f>
        <v/>
      </c>
      <c r="T30" s="6">
        <f>IF($A30="","",IF(COUNTIF('Dépenses'!$A$4:$A$123,$A30)&gt;1,"Doublon",""))</f>
        <v/>
      </c>
    </row>
    <row r="31" ht="22" customHeight="1">
      <c r="A31" s="18" t="n"/>
      <c r="B31" s="18" t="n"/>
      <c r="C31" s="18" t="n"/>
      <c r="D31" s="34" t="n"/>
      <c r="E31" s="18" t="n"/>
      <c r="F31" s="20" t="n"/>
      <c r="G31" s="18" t="n"/>
      <c r="H31" s="35" t="n"/>
      <c r="I31" s="22" t="n"/>
      <c r="J31" s="34" t="n"/>
      <c r="K31" s="22" t="n"/>
      <c r="L31" s="35" t="n"/>
      <c r="M31" s="35" t="n"/>
      <c r="N31" s="34" t="n"/>
      <c r="O31" s="20" t="n"/>
      <c r="P31" s="29">
        <f>IF(OR($K31&lt;&gt;"Validée",$L31=""),"",IF($G31="Personnel",MAX(0,$L31-IF($M31="",0,$M31)),0))</f>
        <v/>
      </c>
      <c r="Q31" s="9">
        <f>IF($H31="","",IF($I31="Non","Justificatif à vérifier",""))</f>
        <v/>
      </c>
      <c r="R31" s="9">
        <f>IF($H31="","",IFERROR(IF(_xlfn.XLOOKUP($E31,Paramètres!$F$3:$F$12,Paramètres!$G$3:$G$12,"")="","",IF($H31&gt;_xlfn.XLOOKUP($E31,Paramètres!$F$3:$F$12,Paramètres!$G$3:$G$12,""),"Seuil interne dépassé","")),""))</f>
        <v/>
      </c>
      <c r="S31" s="9">
        <f>IF($J31="","",IF(OR($K31="Validée",$K31="Refusée"),"",IF(TODAY()-$J31&gt;Paramètres!$B$6,"Délai cible dépassé","")))</f>
        <v/>
      </c>
      <c r="T31" s="9">
        <f>IF($A31="","",IF(COUNTIF('Dépenses'!$A$4:$A$123,$A31)&gt;1,"Doublon",""))</f>
        <v/>
      </c>
    </row>
    <row r="32" ht="22" customHeight="1">
      <c r="A32" s="18" t="n"/>
      <c r="B32" s="18" t="n"/>
      <c r="C32" s="18" t="n"/>
      <c r="D32" s="34" t="n"/>
      <c r="E32" s="18" t="n"/>
      <c r="F32" s="20" t="n"/>
      <c r="G32" s="18" t="n"/>
      <c r="H32" s="35" t="n"/>
      <c r="I32" s="22" t="n"/>
      <c r="J32" s="34" t="n"/>
      <c r="K32" s="22" t="n"/>
      <c r="L32" s="35" t="n"/>
      <c r="M32" s="35" t="n"/>
      <c r="N32" s="34" t="n"/>
      <c r="O32" s="20" t="n"/>
      <c r="P32" s="30">
        <f>IF(OR($K32&lt;&gt;"Validée",$L32=""),"",IF($G32="Personnel",MAX(0,$L32-IF($M32="",0,$M32)),0))</f>
        <v/>
      </c>
      <c r="Q32" s="6">
        <f>IF($H32="","",IF($I32="Non","Justificatif à vérifier",""))</f>
        <v/>
      </c>
      <c r="R32" s="6">
        <f>IF($H32="","",IFERROR(IF(_xlfn.XLOOKUP($E32,Paramètres!$F$3:$F$12,Paramètres!$G$3:$G$12,"")="","",IF($H32&gt;_xlfn.XLOOKUP($E32,Paramètres!$F$3:$F$12,Paramètres!$G$3:$G$12,""),"Seuil interne dépassé","")),""))</f>
        <v/>
      </c>
      <c r="S32" s="6">
        <f>IF($J32="","",IF(OR($K32="Validée",$K32="Refusée"),"",IF(TODAY()-$J32&gt;Paramètres!$B$6,"Délai cible dépassé","")))</f>
        <v/>
      </c>
      <c r="T32" s="6">
        <f>IF($A32="","",IF(COUNTIF('Dépenses'!$A$4:$A$123,$A32)&gt;1,"Doublon",""))</f>
        <v/>
      </c>
    </row>
    <row r="33" ht="22" customHeight="1">
      <c r="A33" s="18" t="n"/>
      <c r="B33" s="18" t="n"/>
      <c r="C33" s="18" t="n"/>
      <c r="D33" s="34" t="n"/>
      <c r="E33" s="18" t="n"/>
      <c r="F33" s="20" t="n"/>
      <c r="G33" s="18" t="n"/>
      <c r="H33" s="35" t="n"/>
      <c r="I33" s="22" t="n"/>
      <c r="J33" s="34" t="n"/>
      <c r="K33" s="22" t="n"/>
      <c r="L33" s="35" t="n"/>
      <c r="M33" s="35" t="n"/>
      <c r="N33" s="34" t="n"/>
      <c r="O33" s="20" t="n"/>
      <c r="P33" s="29">
        <f>IF(OR($K33&lt;&gt;"Validée",$L33=""),"",IF($G33="Personnel",MAX(0,$L33-IF($M33="",0,$M33)),0))</f>
        <v/>
      </c>
      <c r="Q33" s="9">
        <f>IF($H33="","",IF($I33="Non","Justificatif à vérifier",""))</f>
        <v/>
      </c>
      <c r="R33" s="9">
        <f>IF($H33="","",IFERROR(IF(_xlfn.XLOOKUP($E33,Paramètres!$F$3:$F$12,Paramètres!$G$3:$G$12,"")="","",IF($H33&gt;_xlfn.XLOOKUP($E33,Paramètres!$F$3:$F$12,Paramètres!$G$3:$G$12,""),"Seuil interne dépassé","")),""))</f>
        <v/>
      </c>
      <c r="S33" s="9">
        <f>IF($J33="","",IF(OR($K33="Validée",$K33="Refusée"),"",IF(TODAY()-$J33&gt;Paramètres!$B$6,"Délai cible dépassé","")))</f>
        <v/>
      </c>
      <c r="T33" s="9">
        <f>IF($A33="","",IF(COUNTIF('Dépenses'!$A$4:$A$123,$A33)&gt;1,"Doublon",""))</f>
        <v/>
      </c>
    </row>
    <row r="34" ht="22" customHeight="1">
      <c r="A34" s="18" t="n"/>
      <c r="B34" s="18" t="n"/>
      <c r="C34" s="18" t="n"/>
      <c r="D34" s="34" t="n"/>
      <c r="E34" s="18" t="n"/>
      <c r="F34" s="20" t="n"/>
      <c r="G34" s="18" t="n"/>
      <c r="H34" s="35" t="n"/>
      <c r="I34" s="22" t="n"/>
      <c r="J34" s="34" t="n"/>
      <c r="K34" s="22" t="n"/>
      <c r="L34" s="35" t="n"/>
      <c r="M34" s="35" t="n"/>
      <c r="N34" s="34" t="n"/>
      <c r="O34" s="20" t="n"/>
      <c r="P34" s="30">
        <f>IF(OR($K34&lt;&gt;"Validée",$L34=""),"",IF($G34="Personnel",MAX(0,$L34-IF($M34="",0,$M34)),0))</f>
        <v/>
      </c>
      <c r="Q34" s="6">
        <f>IF($H34="","",IF($I34="Non","Justificatif à vérifier",""))</f>
        <v/>
      </c>
      <c r="R34" s="6">
        <f>IF($H34="","",IFERROR(IF(_xlfn.XLOOKUP($E34,Paramètres!$F$3:$F$12,Paramètres!$G$3:$G$12,"")="","",IF($H34&gt;_xlfn.XLOOKUP($E34,Paramètres!$F$3:$F$12,Paramètres!$G$3:$G$12,""),"Seuil interne dépassé","")),""))</f>
        <v/>
      </c>
      <c r="S34" s="6">
        <f>IF($J34="","",IF(OR($K34="Validée",$K34="Refusée"),"",IF(TODAY()-$J34&gt;Paramètres!$B$6,"Délai cible dépassé","")))</f>
        <v/>
      </c>
      <c r="T34" s="6">
        <f>IF($A34="","",IF(COUNTIF('Dépenses'!$A$4:$A$123,$A34)&gt;1,"Doublon",""))</f>
        <v/>
      </c>
    </row>
    <row r="35" ht="22" customHeight="1">
      <c r="A35" s="18" t="n"/>
      <c r="B35" s="18" t="n"/>
      <c r="C35" s="18" t="n"/>
      <c r="D35" s="34" t="n"/>
      <c r="E35" s="18" t="n"/>
      <c r="F35" s="20" t="n"/>
      <c r="G35" s="18" t="n"/>
      <c r="H35" s="35" t="n"/>
      <c r="I35" s="22" t="n"/>
      <c r="J35" s="34" t="n"/>
      <c r="K35" s="22" t="n"/>
      <c r="L35" s="35" t="n"/>
      <c r="M35" s="35" t="n"/>
      <c r="N35" s="34" t="n"/>
      <c r="O35" s="20" t="n"/>
      <c r="P35" s="29">
        <f>IF(OR($K35&lt;&gt;"Validée",$L35=""),"",IF($G35="Personnel",MAX(0,$L35-IF($M35="",0,$M35)),0))</f>
        <v/>
      </c>
      <c r="Q35" s="9">
        <f>IF($H35="","",IF($I35="Non","Justificatif à vérifier",""))</f>
        <v/>
      </c>
      <c r="R35" s="9">
        <f>IF($H35="","",IFERROR(IF(_xlfn.XLOOKUP($E35,Paramètres!$F$3:$F$12,Paramètres!$G$3:$G$12,"")="","",IF($H35&gt;_xlfn.XLOOKUP($E35,Paramètres!$F$3:$F$12,Paramètres!$G$3:$G$12,""),"Seuil interne dépassé","")),""))</f>
        <v/>
      </c>
      <c r="S35" s="9">
        <f>IF($J35="","",IF(OR($K35="Validée",$K35="Refusée"),"",IF(TODAY()-$J35&gt;Paramètres!$B$6,"Délai cible dépassé","")))</f>
        <v/>
      </c>
      <c r="T35" s="9">
        <f>IF($A35="","",IF(COUNTIF('Dépenses'!$A$4:$A$123,$A35)&gt;1,"Doublon",""))</f>
        <v/>
      </c>
    </row>
    <row r="36" ht="22" customHeight="1">
      <c r="A36" s="18" t="n"/>
      <c r="B36" s="18" t="n"/>
      <c r="C36" s="18" t="n"/>
      <c r="D36" s="34" t="n"/>
      <c r="E36" s="18" t="n"/>
      <c r="F36" s="20" t="n"/>
      <c r="G36" s="18" t="n"/>
      <c r="H36" s="35" t="n"/>
      <c r="I36" s="22" t="n"/>
      <c r="J36" s="34" t="n"/>
      <c r="K36" s="22" t="n"/>
      <c r="L36" s="35" t="n"/>
      <c r="M36" s="35" t="n"/>
      <c r="N36" s="34" t="n"/>
      <c r="O36" s="20" t="n"/>
      <c r="P36" s="30">
        <f>IF(OR($K36&lt;&gt;"Validée",$L36=""),"",IF($G36="Personnel",MAX(0,$L36-IF($M36="",0,$M36)),0))</f>
        <v/>
      </c>
      <c r="Q36" s="6">
        <f>IF($H36="","",IF($I36="Non","Justificatif à vérifier",""))</f>
        <v/>
      </c>
      <c r="R36" s="6">
        <f>IF($H36="","",IFERROR(IF(_xlfn.XLOOKUP($E36,Paramètres!$F$3:$F$12,Paramètres!$G$3:$G$12,"")="","",IF($H36&gt;_xlfn.XLOOKUP($E36,Paramètres!$F$3:$F$12,Paramètres!$G$3:$G$12,""),"Seuil interne dépassé","")),""))</f>
        <v/>
      </c>
      <c r="S36" s="6">
        <f>IF($J36="","",IF(OR($K36="Validée",$K36="Refusée"),"",IF(TODAY()-$J36&gt;Paramètres!$B$6,"Délai cible dépassé","")))</f>
        <v/>
      </c>
      <c r="T36" s="6">
        <f>IF($A36="","",IF(COUNTIF('Dépenses'!$A$4:$A$123,$A36)&gt;1,"Doublon",""))</f>
        <v/>
      </c>
    </row>
    <row r="37" ht="22" customHeight="1">
      <c r="A37" s="18" t="n"/>
      <c r="B37" s="18" t="n"/>
      <c r="C37" s="18" t="n"/>
      <c r="D37" s="34" t="n"/>
      <c r="E37" s="18" t="n"/>
      <c r="F37" s="20" t="n"/>
      <c r="G37" s="18" t="n"/>
      <c r="H37" s="35" t="n"/>
      <c r="I37" s="22" t="n"/>
      <c r="J37" s="34" t="n"/>
      <c r="K37" s="22" t="n"/>
      <c r="L37" s="35" t="n"/>
      <c r="M37" s="35" t="n"/>
      <c r="N37" s="34" t="n"/>
      <c r="O37" s="20" t="n"/>
      <c r="P37" s="29">
        <f>IF(OR($K37&lt;&gt;"Validée",$L37=""),"",IF($G37="Personnel",MAX(0,$L37-IF($M37="",0,$M37)),0))</f>
        <v/>
      </c>
      <c r="Q37" s="9">
        <f>IF($H37="","",IF($I37="Non","Justificatif à vérifier",""))</f>
        <v/>
      </c>
      <c r="R37" s="9">
        <f>IF($H37="","",IFERROR(IF(_xlfn.XLOOKUP($E37,Paramètres!$F$3:$F$12,Paramètres!$G$3:$G$12,"")="","",IF($H37&gt;_xlfn.XLOOKUP($E37,Paramètres!$F$3:$F$12,Paramètres!$G$3:$G$12,""),"Seuil interne dépassé","")),""))</f>
        <v/>
      </c>
      <c r="S37" s="9">
        <f>IF($J37="","",IF(OR($K37="Validée",$K37="Refusée"),"",IF(TODAY()-$J37&gt;Paramètres!$B$6,"Délai cible dépassé","")))</f>
        <v/>
      </c>
      <c r="T37" s="9">
        <f>IF($A37="","",IF(COUNTIF('Dépenses'!$A$4:$A$123,$A37)&gt;1,"Doublon",""))</f>
        <v/>
      </c>
    </row>
    <row r="38" ht="22" customHeight="1">
      <c r="A38" s="18" t="n"/>
      <c r="B38" s="18" t="n"/>
      <c r="C38" s="18" t="n"/>
      <c r="D38" s="34" t="n"/>
      <c r="E38" s="18" t="n"/>
      <c r="F38" s="20" t="n"/>
      <c r="G38" s="18" t="n"/>
      <c r="H38" s="35" t="n"/>
      <c r="I38" s="22" t="n"/>
      <c r="J38" s="34" t="n"/>
      <c r="K38" s="22" t="n"/>
      <c r="L38" s="35" t="n"/>
      <c r="M38" s="35" t="n"/>
      <c r="N38" s="34" t="n"/>
      <c r="O38" s="20" t="n"/>
      <c r="P38" s="30">
        <f>IF(OR($K38&lt;&gt;"Validée",$L38=""),"",IF($G38="Personnel",MAX(0,$L38-IF($M38="",0,$M38)),0))</f>
        <v/>
      </c>
      <c r="Q38" s="6">
        <f>IF($H38="","",IF($I38="Non","Justificatif à vérifier",""))</f>
        <v/>
      </c>
      <c r="R38" s="6">
        <f>IF($H38="","",IFERROR(IF(_xlfn.XLOOKUP($E38,Paramètres!$F$3:$F$12,Paramètres!$G$3:$G$12,"")="","",IF($H38&gt;_xlfn.XLOOKUP($E38,Paramètres!$F$3:$F$12,Paramètres!$G$3:$G$12,""),"Seuil interne dépassé","")),""))</f>
        <v/>
      </c>
      <c r="S38" s="6">
        <f>IF($J38="","",IF(OR($K38="Validée",$K38="Refusée"),"",IF(TODAY()-$J38&gt;Paramètres!$B$6,"Délai cible dépassé","")))</f>
        <v/>
      </c>
      <c r="T38" s="6">
        <f>IF($A38="","",IF(COUNTIF('Dépenses'!$A$4:$A$123,$A38)&gt;1,"Doublon",""))</f>
        <v/>
      </c>
    </row>
    <row r="39" ht="22" customHeight="1">
      <c r="A39" s="18" t="n"/>
      <c r="B39" s="18" t="n"/>
      <c r="C39" s="18" t="n"/>
      <c r="D39" s="34" t="n"/>
      <c r="E39" s="18" t="n"/>
      <c r="F39" s="20" t="n"/>
      <c r="G39" s="18" t="n"/>
      <c r="H39" s="35" t="n"/>
      <c r="I39" s="22" t="n"/>
      <c r="J39" s="34" t="n"/>
      <c r="K39" s="22" t="n"/>
      <c r="L39" s="35" t="n"/>
      <c r="M39" s="35" t="n"/>
      <c r="N39" s="34" t="n"/>
      <c r="O39" s="20" t="n"/>
      <c r="P39" s="29">
        <f>IF(OR($K39&lt;&gt;"Validée",$L39=""),"",IF($G39="Personnel",MAX(0,$L39-IF($M39="",0,$M39)),0))</f>
        <v/>
      </c>
      <c r="Q39" s="9">
        <f>IF($H39="","",IF($I39="Non","Justificatif à vérifier",""))</f>
        <v/>
      </c>
      <c r="R39" s="9">
        <f>IF($H39="","",IFERROR(IF(_xlfn.XLOOKUP($E39,Paramètres!$F$3:$F$12,Paramètres!$G$3:$G$12,"")="","",IF($H39&gt;_xlfn.XLOOKUP($E39,Paramètres!$F$3:$F$12,Paramètres!$G$3:$G$12,""),"Seuil interne dépassé","")),""))</f>
        <v/>
      </c>
      <c r="S39" s="9">
        <f>IF($J39="","",IF(OR($K39="Validée",$K39="Refusée"),"",IF(TODAY()-$J39&gt;Paramètres!$B$6,"Délai cible dépassé","")))</f>
        <v/>
      </c>
      <c r="T39" s="9">
        <f>IF($A39="","",IF(COUNTIF('Dépenses'!$A$4:$A$123,$A39)&gt;1,"Doublon",""))</f>
        <v/>
      </c>
    </row>
    <row r="40" ht="22" customHeight="1">
      <c r="A40" s="18" t="n"/>
      <c r="B40" s="18" t="n"/>
      <c r="C40" s="18" t="n"/>
      <c r="D40" s="34" t="n"/>
      <c r="E40" s="18" t="n"/>
      <c r="F40" s="20" t="n"/>
      <c r="G40" s="18" t="n"/>
      <c r="H40" s="35" t="n"/>
      <c r="I40" s="22" t="n"/>
      <c r="J40" s="34" t="n"/>
      <c r="K40" s="22" t="n"/>
      <c r="L40" s="35" t="n"/>
      <c r="M40" s="35" t="n"/>
      <c r="N40" s="34" t="n"/>
      <c r="O40" s="20" t="n"/>
      <c r="P40" s="30">
        <f>IF(OR($K40&lt;&gt;"Validée",$L40=""),"",IF($G40="Personnel",MAX(0,$L40-IF($M40="",0,$M40)),0))</f>
        <v/>
      </c>
      <c r="Q40" s="6">
        <f>IF($H40="","",IF($I40="Non","Justificatif à vérifier",""))</f>
        <v/>
      </c>
      <c r="R40" s="6">
        <f>IF($H40="","",IFERROR(IF(_xlfn.XLOOKUP($E40,Paramètres!$F$3:$F$12,Paramètres!$G$3:$G$12,"")="","",IF($H40&gt;_xlfn.XLOOKUP($E40,Paramètres!$F$3:$F$12,Paramètres!$G$3:$G$12,""),"Seuil interne dépassé","")),""))</f>
        <v/>
      </c>
      <c r="S40" s="6">
        <f>IF($J40="","",IF(OR($K40="Validée",$K40="Refusée"),"",IF(TODAY()-$J40&gt;Paramètres!$B$6,"Délai cible dépassé","")))</f>
        <v/>
      </c>
      <c r="T40" s="6">
        <f>IF($A40="","",IF(COUNTIF('Dépenses'!$A$4:$A$123,$A40)&gt;1,"Doublon",""))</f>
        <v/>
      </c>
    </row>
    <row r="41" ht="22" customHeight="1">
      <c r="A41" s="18" t="n"/>
      <c r="B41" s="18" t="n"/>
      <c r="C41" s="18" t="n"/>
      <c r="D41" s="34" t="n"/>
      <c r="E41" s="18" t="n"/>
      <c r="F41" s="20" t="n"/>
      <c r="G41" s="18" t="n"/>
      <c r="H41" s="35" t="n"/>
      <c r="I41" s="22" t="n"/>
      <c r="J41" s="34" t="n"/>
      <c r="K41" s="22" t="n"/>
      <c r="L41" s="35" t="n"/>
      <c r="M41" s="35" t="n"/>
      <c r="N41" s="34" t="n"/>
      <c r="O41" s="20" t="n"/>
      <c r="P41" s="29">
        <f>IF(OR($K41&lt;&gt;"Validée",$L41=""),"",IF($G41="Personnel",MAX(0,$L41-IF($M41="",0,$M41)),0))</f>
        <v/>
      </c>
      <c r="Q41" s="9">
        <f>IF($H41="","",IF($I41="Non","Justificatif à vérifier",""))</f>
        <v/>
      </c>
      <c r="R41" s="9">
        <f>IF($H41="","",IFERROR(IF(_xlfn.XLOOKUP($E41,Paramètres!$F$3:$F$12,Paramètres!$G$3:$G$12,"")="","",IF($H41&gt;_xlfn.XLOOKUP($E41,Paramètres!$F$3:$F$12,Paramètres!$G$3:$G$12,""),"Seuil interne dépassé","")),""))</f>
        <v/>
      </c>
      <c r="S41" s="9">
        <f>IF($J41="","",IF(OR($K41="Validée",$K41="Refusée"),"",IF(TODAY()-$J41&gt;Paramètres!$B$6,"Délai cible dépassé","")))</f>
        <v/>
      </c>
      <c r="T41" s="9">
        <f>IF($A41="","",IF(COUNTIF('Dépenses'!$A$4:$A$123,$A41)&gt;1,"Doublon",""))</f>
        <v/>
      </c>
    </row>
    <row r="42" ht="22" customHeight="1">
      <c r="A42" s="18" t="n"/>
      <c r="B42" s="18" t="n"/>
      <c r="C42" s="18" t="n"/>
      <c r="D42" s="34" t="n"/>
      <c r="E42" s="18" t="n"/>
      <c r="F42" s="20" t="n"/>
      <c r="G42" s="18" t="n"/>
      <c r="H42" s="35" t="n"/>
      <c r="I42" s="22" t="n"/>
      <c r="J42" s="34" t="n"/>
      <c r="K42" s="22" t="n"/>
      <c r="L42" s="35" t="n"/>
      <c r="M42" s="35" t="n"/>
      <c r="N42" s="34" t="n"/>
      <c r="O42" s="20" t="n"/>
      <c r="P42" s="30">
        <f>IF(OR($K42&lt;&gt;"Validée",$L42=""),"",IF($G42="Personnel",MAX(0,$L42-IF($M42="",0,$M42)),0))</f>
        <v/>
      </c>
      <c r="Q42" s="6">
        <f>IF($H42="","",IF($I42="Non","Justificatif à vérifier",""))</f>
        <v/>
      </c>
      <c r="R42" s="6">
        <f>IF($H42="","",IFERROR(IF(_xlfn.XLOOKUP($E42,Paramètres!$F$3:$F$12,Paramètres!$G$3:$G$12,"")="","",IF($H42&gt;_xlfn.XLOOKUP($E42,Paramètres!$F$3:$F$12,Paramètres!$G$3:$G$12,""),"Seuil interne dépassé","")),""))</f>
        <v/>
      </c>
      <c r="S42" s="6">
        <f>IF($J42="","",IF(OR($K42="Validée",$K42="Refusée"),"",IF(TODAY()-$J42&gt;Paramètres!$B$6,"Délai cible dépassé","")))</f>
        <v/>
      </c>
      <c r="T42" s="6">
        <f>IF($A42="","",IF(COUNTIF('Dépenses'!$A$4:$A$123,$A42)&gt;1,"Doublon",""))</f>
        <v/>
      </c>
    </row>
    <row r="43" ht="22" customHeight="1">
      <c r="A43" s="18" t="n"/>
      <c r="B43" s="18" t="n"/>
      <c r="C43" s="18" t="n"/>
      <c r="D43" s="34" t="n"/>
      <c r="E43" s="18" t="n"/>
      <c r="F43" s="20" t="n"/>
      <c r="G43" s="18" t="n"/>
      <c r="H43" s="35" t="n"/>
      <c r="I43" s="22" t="n"/>
      <c r="J43" s="34" t="n"/>
      <c r="K43" s="22" t="n"/>
      <c r="L43" s="35" t="n"/>
      <c r="M43" s="35" t="n"/>
      <c r="N43" s="34" t="n"/>
      <c r="O43" s="20" t="n"/>
      <c r="P43" s="29">
        <f>IF(OR($K43&lt;&gt;"Validée",$L43=""),"",IF($G43="Personnel",MAX(0,$L43-IF($M43="",0,$M43)),0))</f>
        <v/>
      </c>
      <c r="Q43" s="9">
        <f>IF($H43="","",IF($I43="Non","Justificatif à vérifier",""))</f>
        <v/>
      </c>
      <c r="R43" s="9">
        <f>IF($H43="","",IFERROR(IF(_xlfn.XLOOKUP($E43,Paramètres!$F$3:$F$12,Paramètres!$G$3:$G$12,"")="","",IF($H43&gt;_xlfn.XLOOKUP($E43,Paramètres!$F$3:$F$12,Paramètres!$G$3:$G$12,""),"Seuil interne dépassé","")),""))</f>
        <v/>
      </c>
      <c r="S43" s="9">
        <f>IF($J43="","",IF(OR($K43="Validée",$K43="Refusée"),"",IF(TODAY()-$J43&gt;Paramètres!$B$6,"Délai cible dépassé","")))</f>
        <v/>
      </c>
      <c r="T43" s="9">
        <f>IF($A43="","",IF(COUNTIF('Dépenses'!$A$4:$A$123,$A43)&gt;1,"Doublon",""))</f>
        <v/>
      </c>
    </row>
    <row r="44" ht="22" customHeight="1">
      <c r="A44" s="18" t="n"/>
      <c r="B44" s="18" t="n"/>
      <c r="C44" s="18" t="n"/>
      <c r="D44" s="34" t="n"/>
      <c r="E44" s="18" t="n"/>
      <c r="F44" s="20" t="n"/>
      <c r="G44" s="18" t="n"/>
      <c r="H44" s="35" t="n"/>
      <c r="I44" s="22" t="n"/>
      <c r="J44" s="34" t="n"/>
      <c r="K44" s="22" t="n"/>
      <c r="L44" s="35" t="n"/>
      <c r="M44" s="35" t="n"/>
      <c r="N44" s="34" t="n"/>
      <c r="O44" s="20" t="n"/>
      <c r="P44" s="30">
        <f>IF(OR($K44&lt;&gt;"Validée",$L44=""),"",IF($G44="Personnel",MAX(0,$L44-IF($M44="",0,$M44)),0))</f>
        <v/>
      </c>
      <c r="Q44" s="6">
        <f>IF($H44="","",IF($I44="Non","Justificatif à vérifier",""))</f>
        <v/>
      </c>
      <c r="R44" s="6">
        <f>IF($H44="","",IFERROR(IF(_xlfn.XLOOKUP($E44,Paramètres!$F$3:$F$12,Paramètres!$G$3:$G$12,"")="","",IF($H44&gt;_xlfn.XLOOKUP($E44,Paramètres!$F$3:$F$12,Paramètres!$G$3:$G$12,""),"Seuil interne dépassé","")),""))</f>
        <v/>
      </c>
      <c r="S44" s="6">
        <f>IF($J44="","",IF(OR($K44="Validée",$K44="Refusée"),"",IF(TODAY()-$J44&gt;Paramètres!$B$6,"Délai cible dépassé","")))</f>
        <v/>
      </c>
      <c r="T44" s="6">
        <f>IF($A44="","",IF(COUNTIF('Dépenses'!$A$4:$A$123,$A44)&gt;1,"Doublon",""))</f>
        <v/>
      </c>
    </row>
    <row r="45" ht="22" customHeight="1">
      <c r="A45" s="18" t="n"/>
      <c r="B45" s="18" t="n"/>
      <c r="C45" s="18" t="n"/>
      <c r="D45" s="34" t="n"/>
      <c r="E45" s="18" t="n"/>
      <c r="F45" s="20" t="n"/>
      <c r="G45" s="18" t="n"/>
      <c r="H45" s="35" t="n"/>
      <c r="I45" s="22" t="n"/>
      <c r="J45" s="34" t="n"/>
      <c r="K45" s="22" t="n"/>
      <c r="L45" s="35" t="n"/>
      <c r="M45" s="35" t="n"/>
      <c r="N45" s="34" t="n"/>
      <c r="O45" s="20" t="n"/>
      <c r="P45" s="29">
        <f>IF(OR($K45&lt;&gt;"Validée",$L45=""),"",IF($G45="Personnel",MAX(0,$L45-IF($M45="",0,$M45)),0))</f>
        <v/>
      </c>
      <c r="Q45" s="9">
        <f>IF($H45="","",IF($I45="Non","Justificatif à vérifier",""))</f>
        <v/>
      </c>
      <c r="R45" s="9">
        <f>IF($H45="","",IFERROR(IF(_xlfn.XLOOKUP($E45,Paramètres!$F$3:$F$12,Paramètres!$G$3:$G$12,"")="","",IF($H45&gt;_xlfn.XLOOKUP($E45,Paramètres!$F$3:$F$12,Paramètres!$G$3:$G$12,""),"Seuil interne dépassé","")),""))</f>
        <v/>
      </c>
      <c r="S45" s="9">
        <f>IF($J45="","",IF(OR($K45="Validée",$K45="Refusée"),"",IF(TODAY()-$J45&gt;Paramètres!$B$6,"Délai cible dépassé","")))</f>
        <v/>
      </c>
      <c r="T45" s="9">
        <f>IF($A45="","",IF(COUNTIF('Dépenses'!$A$4:$A$123,$A45)&gt;1,"Doublon",""))</f>
        <v/>
      </c>
    </row>
    <row r="46" ht="22" customHeight="1">
      <c r="A46" s="18" t="n"/>
      <c r="B46" s="18" t="n"/>
      <c r="C46" s="18" t="n"/>
      <c r="D46" s="34" t="n"/>
      <c r="E46" s="18" t="n"/>
      <c r="F46" s="20" t="n"/>
      <c r="G46" s="18" t="n"/>
      <c r="H46" s="35" t="n"/>
      <c r="I46" s="22" t="n"/>
      <c r="J46" s="34" t="n"/>
      <c r="K46" s="22" t="n"/>
      <c r="L46" s="35" t="n"/>
      <c r="M46" s="35" t="n"/>
      <c r="N46" s="34" t="n"/>
      <c r="O46" s="20" t="n"/>
      <c r="P46" s="30">
        <f>IF(OR($K46&lt;&gt;"Validée",$L46=""),"",IF($G46="Personnel",MAX(0,$L46-IF($M46="",0,$M46)),0))</f>
        <v/>
      </c>
      <c r="Q46" s="6">
        <f>IF($H46="","",IF($I46="Non","Justificatif à vérifier",""))</f>
        <v/>
      </c>
      <c r="R46" s="6">
        <f>IF($H46="","",IFERROR(IF(_xlfn.XLOOKUP($E46,Paramètres!$F$3:$F$12,Paramètres!$G$3:$G$12,"")="","",IF($H46&gt;_xlfn.XLOOKUP($E46,Paramètres!$F$3:$F$12,Paramètres!$G$3:$G$12,""),"Seuil interne dépassé","")),""))</f>
        <v/>
      </c>
      <c r="S46" s="6">
        <f>IF($J46="","",IF(OR($K46="Validée",$K46="Refusée"),"",IF(TODAY()-$J46&gt;Paramètres!$B$6,"Délai cible dépassé","")))</f>
        <v/>
      </c>
      <c r="T46" s="6">
        <f>IF($A46="","",IF(COUNTIF('Dépenses'!$A$4:$A$123,$A46)&gt;1,"Doublon",""))</f>
        <v/>
      </c>
    </row>
    <row r="47" ht="22" customHeight="1">
      <c r="A47" s="18" t="n"/>
      <c r="B47" s="18" t="n"/>
      <c r="C47" s="18" t="n"/>
      <c r="D47" s="34" t="n"/>
      <c r="E47" s="18" t="n"/>
      <c r="F47" s="20" t="n"/>
      <c r="G47" s="18" t="n"/>
      <c r="H47" s="35" t="n"/>
      <c r="I47" s="22" t="n"/>
      <c r="J47" s="34" t="n"/>
      <c r="K47" s="22" t="n"/>
      <c r="L47" s="35" t="n"/>
      <c r="M47" s="35" t="n"/>
      <c r="N47" s="34" t="n"/>
      <c r="O47" s="20" t="n"/>
      <c r="P47" s="29">
        <f>IF(OR($K47&lt;&gt;"Validée",$L47=""),"",IF($G47="Personnel",MAX(0,$L47-IF($M47="",0,$M47)),0))</f>
        <v/>
      </c>
      <c r="Q47" s="9">
        <f>IF($H47="","",IF($I47="Non","Justificatif à vérifier",""))</f>
        <v/>
      </c>
      <c r="R47" s="9">
        <f>IF($H47="","",IFERROR(IF(_xlfn.XLOOKUP($E47,Paramètres!$F$3:$F$12,Paramètres!$G$3:$G$12,"")="","",IF($H47&gt;_xlfn.XLOOKUP($E47,Paramètres!$F$3:$F$12,Paramètres!$G$3:$G$12,""),"Seuil interne dépassé","")),""))</f>
        <v/>
      </c>
      <c r="S47" s="9">
        <f>IF($J47="","",IF(OR($K47="Validée",$K47="Refusée"),"",IF(TODAY()-$J47&gt;Paramètres!$B$6,"Délai cible dépassé","")))</f>
        <v/>
      </c>
      <c r="T47" s="9">
        <f>IF($A47="","",IF(COUNTIF('Dépenses'!$A$4:$A$123,$A47)&gt;1,"Doublon",""))</f>
        <v/>
      </c>
    </row>
    <row r="48" ht="22" customHeight="1">
      <c r="A48" s="18" t="n"/>
      <c r="B48" s="18" t="n"/>
      <c r="C48" s="18" t="n"/>
      <c r="D48" s="34" t="n"/>
      <c r="E48" s="18" t="n"/>
      <c r="F48" s="20" t="n"/>
      <c r="G48" s="18" t="n"/>
      <c r="H48" s="35" t="n"/>
      <c r="I48" s="22" t="n"/>
      <c r="J48" s="34" t="n"/>
      <c r="K48" s="22" t="n"/>
      <c r="L48" s="35" t="n"/>
      <c r="M48" s="35" t="n"/>
      <c r="N48" s="34" t="n"/>
      <c r="O48" s="20" t="n"/>
      <c r="P48" s="30">
        <f>IF(OR($K48&lt;&gt;"Validée",$L48=""),"",IF($G48="Personnel",MAX(0,$L48-IF($M48="",0,$M48)),0))</f>
        <v/>
      </c>
      <c r="Q48" s="6">
        <f>IF($H48="","",IF($I48="Non","Justificatif à vérifier",""))</f>
        <v/>
      </c>
      <c r="R48" s="6">
        <f>IF($H48="","",IFERROR(IF(_xlfn.XLOOKUP($E48,Paramètres!$F$3:$F$12,Paramètres!$G$3:$G$12,"")="","",IF($H48&gt;_xlfn.XLOOKUP($E48,Paramètres!$F$3:$F$12,Paramètres!$G$3:$G$12,""),"Seuil interne dépassé","")),""))</f>
        <v/>
      </c>
      <c r="S48" s="6">
        <f>IF($J48="","",IF(OR($K48="Validée",$K48="Refusée"),"",IF(TODAY()-$J48&gt;Paramètres!$B$6,"Délai cible dépassé","")))</f>
        <v/>
      </c>
      <c r="T48" s="6">
        <f>IF($A48="","",IF(COUNTIF('Dépenses'!$A$4:$A$123,$A48)&gt;1,"Doublon",""))</f>
        <v/>
      </c>
    </row>
    <row r="49" ht="22" customHeight="1">
      <c r="A49" s="18" t="n"/>
      <c r="B49" s="18" t="n"/>
      <c r="C49" s="18" t="n"/>
      <c r="D49" s="34" t="n"/>
      <c r="E49" s="18" t="n"/>
      <c r="F49" s="20" t="n"/>
      <c r="G49" s="18" t="n"/>
      <c r="H49" s="35" t="n"/>
      <c r="I49" s="22" t="n"/>
      <c r="J49" s="34" t="n"/>
      <c r="K49" s="22" t="n"/>
      <c r="L49" s="35" t="n"/>
      <c r="M49" s="35" t="n"/>
      <c r="N49" s="34" t="n"/>
      <c r="O49" s="20" t="n"/>
      <c r="P49" s="29">
        <f>IF(OR($K49&lt;&gt;"Validée",$L49=""),"",IF($G49="Personnel",MAX(0,$L49-IF($M49="",0,$M49)),0))</f>
        <v/>
      </c>
      <c r="Q49" s="9">
        <f>IF($H49="","",IF($I49="Non","Justificatif à vérifier",""))</f>
        <v/>
      </c>
      <c r="R49" s="9">
        <f>IF($H49="","",IFERROR(IF(_xlfn.XLOOKUP($E49,Paramètres!$F$3:$F$12,Paramètres!$G$3:$G$12,"")="","",IF($H49&gt;_xlfn.XLOOKUP($E49,Paramètres!$F$3:$F$12,Paramètres!$G$3:$G$12,""),"Seuil interne dépassé","")),""))</f>
        <v/>
      </c>
      <c r="S49" s="9">
        <f>IF($J49="","",IF(OR($K49="Validée",$K49="Refusée"),"",IF(TODAY()-$J49&gt;Paramètres!$B$6,"Délai cible dépassé","")))</f>
        <v/>
      </c>
      <c r="T49" s="9">
        <f>IF($A49="","",IF(COUNTIF('Dépenses'!$A$4:$A$123,$A49)&gt;1,"Doublon",""))</f>
        <v/>
      </c>
    </row>
    <row r="50" ht="22" customHeight="1">
      <c r="A50" s="18" t="n"/>
      <c r="B50" s="18" t="n"/>
      <c r="C50" s="18" t="n"/>
      <c r="D50" s="34" t="n"/>
      <c r="E50" s="18" t="n"/>
      <c r="F50" s="20" t="n"/>
      <c r="G50" s="18" t="n"/>
      <c r="H50" s="35" t="n"/>
      <c r="I50" s="22" t="n"/>
      <c r="J50" s="34" t="n"/>
      <c r="K50" s="22" t="n"/>
      <c r="L50" s="35" t="n"/>
      <c r="M50" s="35" t="n"/>
      <c r="N50" s="34" t="n"/>
      <c r="O50" s="20" t="n"/>
      <c r="P50" s="30">
        <f>IF(OR($K50&lt;&gt;"Validée",$L50=""),"",IF($G50="Personnel",MAX(0,$L50-IF($M50="",0,$M50)),0))</f>
        <v/>
      </c>
      <c r="Q50" s="6">
        <f>IF($H50="","",IF($I50="Non","Justificatif à vérifier",""))</f>
        <v/>
      </c>
      <c r="R50" s="6">
        <f>IF($H50="","",IFERROR(IF(_xlfn.XLOOKUP($E50,Paramètres!$F$3:$F$12,Paramètres!$G$3:$G$12,"")="","",IF($H50&gt;_xlfn.XLOOKUP($E50,Paramètres!$F$3:$F$12,Paramètres!$G$3:$G$12,""),"Seuil interne dépassé","")),""))</f>
        <v/>
      </c>
      <c r="S50" s="6">
        <f>IF($J50="","",IF(OR($K50="Validée",$K50="Refusée"),"",IF(TODAY()-$J50&gt;Paramètres!$B$6,"Délai cible dépassé","")))</f>
        <v/>
      </c>
      <c r="T50" s="6">
        <f>IF($A50="","",IF(COUNTIF('Dépenses'!$A$4:$A$123,$A50)&gt;1,"Doublon",""))</f>
        <v/>
      </c>
    </row>
    <row r="51" ht="22" customHeight="1">
      <c r="A51" s="18" t="n"/>
      <c r="B51" s="18" t="n"/>
      <c r="C51" s="18" t="n"/>
      <c r="D51" s="34" t="n"/>
      <c r="E51" s="18" t="n"/>
      <c r="F51" s="20" t="n"/>
      <c r="G51" s="18" t="n"/>
      <c r="H51" s="35" t="n"/>
      <c r="I51" s="22" t="n"/>
      <c r="J51" s="34" t="n"/>
      <c r="K51" s="22" t="n"/>
      <c r="L51" s="35" t="n"/>
      <c r="M51" s="35" t="n"/>
      <c r="N51" s="34" t="n"/>
      <c r="O51" s="20" t="n"/>
      <c r="P51" s="29">
        <f>IF(OR($K51&lt;&gt;"Validée",$L51=""),"",IF($G51="Personnel",MAX(0,$L51-IF($M51="",0,$M51)),0))</f>
        <v/>
      </c>
      <c r="Q51" s="9">
        <f>IF($H51="","",IF($I51="Non","Justificatif à vérifier",""))</f>
        <v/>
      </c>
      <c r="R51" s="9">
        <f>IF($H51="","",IFERROR(IF(_xlfn.XLOOKUP($E51,Paramètres!$F$3:$F$12,Paramètres!$G$3:$G$12,"")="","",IF($H51&gt;_xlfn.XLOOKUP($E51,Paramètres!$F$3:$F$12,Paramètres!$G$3:$G$12,""),"Seuil interne dépassé","")),""))</f>
        <v/>
      </c>
      <c r="S51" s="9">
        <f>IF($J51="","",IF(OR($K51="Validée",$K51="Refusée"),"",IF(TODAY()-$J51&gt;Paramètres!$B$6,"Délai cible dépassé","")))</f>
        <v/>
      </c>
      <c r="T51" s="9">
        <f>IF($A51="","",IF(COUNTIF('Dépenses'!$A$4:$A$123,$A51)&gt;1,"Doublon",""))</f>
        <v/>
      </c>
    </row>
    <row r="52" ht="22" customHeight="1">
      <c r="A52" s="18" t="n"/>
      <c r="B52" s="18" t="n"/>
      <c r="C52" s="18" t="n"/>
      <c r="D52" s="34" t="n"/>
      <c r="E52" s="18" t="n"/>
      <c r="F52" s="20" t="n"/>
      <c r="G52" s="18" t="n"/>
      <c r="H52" s="35" t="n"/>
      <c r="I52" s="22" t="n"/>
      <c r="J52" s="34" t="n"/>
      <c r="K52" s="22" t="n"/>
      <c r="L52" s="35" t="n"/>
      <c r="M52" s="35" t="n"/>
      <c r="N52" s="34" t="n"/>
      <c r="O52" s="20" t="n"/>
      <c r="P52" s="30">
        <f>IF(OR($K52&lt;&gt;"Validée",$L52=""),"",IF($G52="Personnel",MAX(0,$L52-IF($M52="",0,$M52)),0))</f>
        <v/>
      </c>
      <c r="Q52" s="6">
        <f>IF($H52="","",IF($I52="Non","Justificatif à vérifier",""))</f>
        <v/>
      </c>
      <c r="R52" s="6">
        <f>IF($H52="","",IFERROR(IF(_xlfn.XLOOKUP($E52,Paramètres!$F$3:$F$12,Paramètres!$G$3:$G$12,"")="","",IF($H52&gt;_xlfn.XLOOKUP($E52,Paramètres!$F$3:$F$12,Paramètres!$G$3:$G$12,""),"Seuil interne dépassé","")),""))</f>
        <v/>
      </c>
      <c r="S52" s="6">
        <f>IF($J52="","",IF(OR($K52="Validée",$K52="Refusée"),"",IF(TODAY()-$J52&gt;Paramètres!$B$6,"Délai cible dépassé","")))</f>
        <v/>
      </c>
      <c r="T52" s="6">
        <f>IF($A52="","",IF(COUNTIF('Dépenses'!$A$4:$A$123,$A52)&gt;1,"Doublon",""))</f>
        <v/>
      </c>
    </row>
    <row r="53" ht="22" customHeight="1">
      <c r="A53" s="18" t="n"/>
      <c r="B53" s="18" t="n"/>
      <c r="C53" s="18" t="n"/>
      <c r="D53" s="34" t="n"/>
      <c r="E53" s="18" t="n"/>
      <c r="F53" s="20" t="n"/>
      <c r="G53" s="18" t="n"/>
      <c r="H53" s="35" t="n"/>
      <c r="I53" s="22" t="n"/>
      <c r="J53" s="34" t="n"/>
      <c r="K53" s="22" t="n"/>
      <c r="L53" s="35" t="n"/>
      <c r="M53" s="35" t="n"/>
      <c r="N53" s="34" t="n"/>
      <c r="O53" s="20" t="n"/>
      <c r="P53" s="29">
        <f>IF(OR($K53&lt;&gt;"Validée",$L53=""),"",IF($G53="Personnel",MAX(0,$L53-IF($M53="",0,$M53)),0))</f>
        <v/>
      </c>
      <c r="Q53" s="9">
        <f>IF($H53="","",IF($I53="Non","Justificatif à vérifier",""))</f>
        <v/>
      </c>
      <c r="R53" s="9">
        <f>IF($H53="","",IFERROR(IF(_xlfn.XLOOKUP($E53,Paramètres!$F$3:$F$12,Paramètres!$G$3:$G$12,"")="","",IF($H53&gt;_xlfn.XLOOKUP($E53,Paramètres!$F$3:$F$12,Paramètres!$G$3:$G$12,""),"Seuil interne dépassé","")),""))</f>
        <v/>
      </c>
      <c r="S53" s="9">
        <f>IF($J53="","",IF(OR($K53="Validée",$K53="Refusée"),"",IF(TODAY()-$J53&gt;Paramètres!$B$6,"Délai cible dépassé","")))</f>
        <v/>
      </c>
      <c r="T53" s="9">
        <f>IF($A53="","",IF(COUNTIF('Dépenses'!$A$4:$A$123,$A53)&gt;1,"Doublon",""))</f>
        <v/>
      </c>
    </row>
    <row r="54" ht="22" customHeight="1">
      <c r="A54" s="18" t="n"/>
      <c r="B54" s="18" t="n"/>
      <c r="C54" s="18" t="n"/>
      <c r="D54" s="34" t="n"/>
      <c r="E54" s="18" t="n"/>
      <c r="F54" s="20" t="n"/>
      <c r="G54" s="18" t="n"/>
      <c r="H54" s="35" t="n"/>
      <c r="I54" s="22" t="n"/>
      <c r="J54" s="34" t="n"/>
      <c r="K54" s="22" t="n"/>
      <c r="L54" s="35" t="n"/>
      <c r="M54" s="35" t="n"/>
      <c r="N54" s="34" t="n"/>
      <c r="O54" s="20" t="n"/>
      <c r="P54" s="30">
        <f>IF(OR($K54&lt;&gt;"Validée",$L54=""),"",IF($G54="Personnel",MAX(0,$L54-IF($M54="",0,$M54)),0))</f>
        <v/>
      </c>
      <c r="Q54" s="6">
        <f>IF($H54="","",IF($I54="Non","Justificatif à vérifier",""))</f>
        <v/>
      </c>
      <c r="R54" s="6">
        <f>IF($H54="","",IFERROR(IF(_xlfn.XLOOKUP($E54,Paramètres!$F$3:$F$12,Paramètres!$G$3:$G$12,"")="","",IF($H54&gt;_xlfn.XLOOKUP($E54,Paramètres!$F$3:$F$12,Paramètres!$G$3:$G$12,""),"Seuil interne dépassé","")),""))</f>
        <v/>
      </c>
      <c r="S54" s="6">
        <f>IF($J54="","",IF(OR($K54="Validée",$K54="Refusée"),"",IF(TODAY()-$J54&gt;Paramètres!$B$6,"Délai cible dépassé","")))</f>
        <v/>
      </c>
      <c r="T54" s="6">
        <f>IF($A54="","",IF(COUNTIF('Dépenses'!$A$4:$A$123,$A54)&gt;1,"Doublon",""))</f>
        <v/>
      </c>
    </row>
    <row r="55" ht="22" customHeight="1">
      <c r="A55" s="18" t="n"/>
      <c r="B55" s="18" t="n"/>
      <c r="C55" s="18" t="n"/>
      <c r="D55" s="34" t="n"/>
      <c r="E55" s="18" t="n"/>
      <c r="F55" s="20" t="n"/>
      <c r="G55" s="18" t="n"/>
      <c r="H55" s="35" t="n"/>
      <c r="I55" s="22" t="n"/>
      <c r="J55" s="34" t="n"/>
      <c r="K55" s="22" t="n"/>
      <c r="L55" s="35" t="n"/>
      <c r="M55" s="35" t="n"/>
      <c r="N55" s="34" t="n"/>
      <c r="O55" s="20" t="n"/>
      <c r="P55" s="29">
        <f>IF(OR($K55&lt;&gt;"Validée",$L55=""),"",IF($G55="Personnel",MAX(0,$L55-IF($M55="",0,$M55)),0))</f>
        <v/>
      </c>
      <c r="Q55" s="9">
        <f>IF($H55="","",IF($I55="Non","Justificatif à vérifier",""))</f>
        <v/>
      </c>
      <c r="R55" s="9">
        <f>IF($H55="","",IFERROR(IF(_xlfn.XLOOKUP($E55,Paramètres!$F$3:$F$12,Paramètres!$G$3:$G$12,"")="","",IF($H55&gt;_xlfn.XLOOKUP($E55,Paramètres!$F$3:$F$12,Paramètres!$G$3:$G$12,""),"Seuil interne dépassé","")),""))</f>
        <v/>
      </c>
      <c r="S55" s="9">
        <f>IF($J55="","",IF(OR($K55="Validée",$K55="Refusée"),"",IF(TODAY()-$J55&gt;Paramètres!$B$6,"Délai cible dépassé","")))</f>
        <v/>
      </c>
      <c r="T55" s="9">
        <f>IF($A55="","",IF(COUNTIF('Dépenses'!$A$4:$A$123,$A55)&gt;1,"Doublon",""))</f>
        <v/>
      </c>
    </row>
    <row r="56" ht="22" customHeight="1">
      <c r="A56" s="18" t="n"/>
      <c r="B56" s="18" t="n"/>
      <c r="C56" s="18" t="n"/>
      <c r="D56" s="34" t="n"/>
      <c r="E56" s="18" t="n"/>
      <c r="F56" s="20" t="n"/>
      <c r="G56" s="18" t="n"/>
      <c r="H56" s="35" t="n"/>
      <c r="I56" s="22" t="n"/>
      <c r="J56" s="34" t="n"/>
      <c r="K56" s="22" t="n"/>
      <c r="L56" s="35" t="n"/>
      <c r="M56" s="35" t="n"/>
      <c r="N56" s="34" t="n"/>
      <c r="O56" s="20" t="n"/>
      <c r="P56" s="30">
        <f>IF(OR($K56&lt;&gt;"Validée",$L56=""),"",IF($G56="Personnel",MAX(0,$L56-IF($M56="",0,$M56)),0))</f>
        <v/>
      </c>
      <c r="Q56" s="6">
        <f>IF($H56="","",IF($I56="Non","Justificatif à vérifier",""))</f>
        <v/>
      </c>
      <c r="R56" s="6">
        <f>IF($H56="","",IFERROR(IF(_xlfn.XLOOKUP($E56,Paramètres!$F$3:$F$12,Paramètres!$G$3:$G$12,"")="","",IF($H56&gt;_xlfn.XLOOKUP($E56,Paramètres!$F$3:$F$12,Paramètres!$G$3:$G$12,""),"Seuil interne dépassé","")),""))</f>
        <v/>
      </c>
      <c r="S56" s="6">
        <f>IF($J56="","",IF(OR($K56="Validée",$K56="Refusée"),"",IF(TODAY()-$J56&gt;Paramètres!$B$6,"Délai cible dépassé","")))</f>
        <v/>
      </c>
      <c r="T56" s="6">
        <f>IF($A56="","",IF(COUNTIF('Dépenses'!$A$4:$A$123,$A56)&gt;1,"Doublon",""))</f>
        <v/>
      </c>
    </row>
    <row r="57" ht="22" customHeight="1">
      <c r="A57" s="18" t="n"/>
      <c r="B57" s="18" t="n"/>
      <c r="C57" s="18" t="n"/>
      <c r="D57" s="34" t="n"/>
      <c r="E57" s="18" t="n"/>
      <c r="F57" s="20" t="n"/>
      <c r="G57" s="18" t="n"/>
      <c r="H57" s="35" t="n"/>
      <c r="I57" s="22" t="n"/>
      <c r="J57" s="34" t="n"/>
      <c r="K57" s="22" t="n"/>
      <c r="L57" s="35" t="n"/>
      <c r="M57" s="35" t="n"/>
      <c r="N57" s="34" t="n"/>
      <c r="O57" s="20" t="n"/>
      <c r="P57" s="29">
        <f>IF(OR($K57&lt;&gt;"Validée",$L57=""),"",IF($G57="Personnel",MAX(0,$L57-IF($M57="",0,$M57)),0))</f>
        <v/>
      </c>
      <c r="Q57" s="9">
        <f>IF($H57="","",IF($I57="Non","Justificatif à vérifier",""))</f>
        <v/>
      </c>
      <c r="R57" s="9">
        <f>IF($H57="","",IFERROR(IF(_xlfn.XLOOKUP($E57,Paramètres!$F$3:$F$12,Paramètres!$G$3:$G$12,"")="","",IF($H57&gt;_xlfn.XLOOKUP($E57,Paramètres!$F$3:$F$12,Paramètres!$G$3:$G$12,""),"Seuil interne dépassé","")),""))</f>
        <v/>
      </c>
      <c r="S57" s="9">
        <f>IF($J57="","",IF(OR($K57="Validée",$K57="Refusée"),"",IF(TODAY()-$J57&gt;Paramètres!$B$6,"Délai cible dépassé","")))</f>
        <v/>
      </c>
      <c r="T57" s="9">
        <f>IF($A57="","",IF(COUNTIF('Dépenses'!$A$4:$A$123,$A57)&gt;1,"Doublon",""))</f>
        <v/>
      </c>
    </row>
    <row r="58" ht="22" customHeight="1">
      <c r="A58" s="18" t="n"/>
      <c r="B58" s="18" t="n"/>
      <c r="C58" s="18" t="n"/>
      <c r="D58" s="34" t="n"/>
      <c r="E58" s="18" t="n"/>
      <c r="F58" s="20" t="n"/>
      <c r="G58" s="18" t="n"/>
      <c r="H58" s="35" t="n"/>
      <c r="I58" s="22" t="n"/>
      <c r="J58" s="34" t="n"/>
      <c r="K58" s="22" t="n"/>
      <c r="L58" s="35" t="n"/>
      <c r="M58" s="35" t="n"/>
      <c r="N58" s="34" t="n"/>
      <c r="O58" s="20" t="n"/>
      <c r="P58" s="30">
        <f>IF(OR($K58&lt;&gt;"Validée",$L58=""),"",IF($G58="Personnel",MAX(0,$L58-IF($M58="",0,$M58)),0))</f>
        <v/>
      </c>
      <c r="Q58" s="6">
        <f>IF($H58="","",IF($I58="Non","Justificatif à vérifier",""))</f>
        <v/>
      </c>
      <c r="R58" s="6">
        <f>IF($H58="","",IFERROR(IF(_xlfn.XLOOKUP($E58,Paramètres!$F$3:$F$12,Paramètres!$G$3:$G$12,"")="","",IF($H58&gt;_xlfn.XLOOKUP($E58,Paramètres!$F$3:$F$12,Paramètres!$G$3:$G$12,""),"Seuil interne dépassé","")),""))</f>
        <v/>
      </c>
      <c r="S58" s="6">
        <f>IF($J58="","",IF(OR($K58="Validée",$K58="Refusée"),"",IF(TODAY()-$J58&gt;Paramètres!$B$6,"Délai cible dépassé","")))</f>
        <v/>
      </c>
      <c r="T58" s="6">
        <f>IF($A58="","",IF(COUNTIF('Dépenses'!$A$4:$A$123,$A58)&gt;1,"Doublon",""))</f>
        <v/>
      </c>
    </row>
    <row r="59" ht="22" customHeight="1">
      <c r="A59" s="18" t="n"/>
      <c r="B59" s="18" t="n"/>
      <c r="C59" s="18" t="n"/>
      <c r="D59" s="34" t="n"/>
      <c r="E59" s="18" t="n"/>
      <c r="F59" s="20" t="n"/>
      <c r="G59" s="18" t="n"/>
      <c r="H59" s="35" t="n"/>
      <c r="I59" s="22" t="n"/>
      <c r="J59" s="34" t="n"/>
      <c r="K59" s="22" t="n"/>
      <c r="L59" s="35" t="n"/>
      <c r="M59" s="35" t="n"/>
      <c r="N59" s="34" t="n"/>
      <c r="O59" s="20" t="n"/>
      <c r="P59" s="29">
        <f>IF(OR($K59&lt;&gt;"Validée",$L59=""),"",IF($G59="Personnel",MAX(0,$L59-IF($M59="",0,$M59)),0))</f>
        <v/>
      </c>
      <c r="Q59" s="9">
        <f>IF($H59="","",IF($I59="Non","Justificatif à vérifier",""))</f>
        <v/>
      </c>
      <c r="R59" s="9">
        <f>IF($H59="","",IFERROR(IF(_xlfn.XLOOKUP($E59,Paramètres!$F$3:$F$12,Paramètres!$G$3:$G$12,"")="","",IF($H59&gt;_xlfn.XLOOKUP($E59,Paramètres!$F$3:$F$12,Paramètres!$G$3:$G$12,""),"Seuil interne dépassé","")),""))</f>
        <v/>
      </c>
      <c r="S59" s="9">
        <f>IF($J59="","",IF(OR($K59="Validée",$K59="Refusée"),"",IF(TODAY()-$J59&gt;Paramètres!$B$6,"Délai cible dépassé","")))</f>
        <v/>
      </c>
      <c r="T59" s="9">
        <f>IF($A59="","",IF(COUNTIF('Dépenses'!$A$4:$A$123,$A59)&gt;1,"Doublon",""))</f>
        <v/>
      </c>
    </row>
    <row r="60" ht="22" customHeight="1">
      <c r="A60" s="18" t="n"/>
      <c r="B60" s="18" t="n"/>
      <c r="C60" s="18" t="n"/>
      <c r="D60" s="34" t="n"/>
      <c r="E60" s="18" t="n"/>
      <c r="F60" s="20" t="n"/>
      <c r="G60" s="18" t="n"/>
      <c r="H60" s="35" t="n"/>
      <c r="I60" s="22" t="n"/>
      <c r="J60" s="34" t="n"/>
      <c r="K60" s="22" t="n"/>
      <c r="L60" s="35" t="n"/>
      <c r="M60" s="35" t="n"/>
      <c r="N60" s="34" t="n"/>
      <c r="O60" s="20" t="n"/>
      <c r="P60" s="30">
        <f>IF(OR($K60&lt;&gt;"Validée",$L60=""),"",IF($G60="Personnel",MAX(0,$L60-IF($M60="",0,$M60)),0))</f>
        <v/>
      </c>
      <c r="Q60" s="6">
        <f>IF($H60="","",IF($I60="Non","Justificatif à vérifier",""))</f>
        <v/>
      </c>
      <c r="R60" s="6">
        <f>IF($H60="","",IFERROR(IF(_xlfn.XLOOKUP($E60,Paramètres!$F$3:$F$12,Paramètres!$G$3:$G$12,"")="","",IF($H60&gt;_xlfn.XLOOKUP($E60,Paramètres!$F$3:$F$12,Paramètres!$G$3:$G$12,""),"Seuil interne dépassé","")),""))</f>
        <v/>
      </c>
      <c r="S60" s="6">
        <f>IF($J60="","",IF(OR($K60="Validée",$K60="Refusée"),"",IF(TODAY()-$J60&gt;Paramètres!$B$6,"Délai cible dépassé","")))</f>
        <v/>
      </c>
      <c r="T60" s="6">
        <f>IF($A60="","",IF(COUNTIF('Dépenses'!$A$4:$A$123,$A60)&gt;1,"Doublon",""))</f>
        <v/>
      </c>
    </row>
    <row r="61" ht="22" customHeight="1">
      <c r="A61" s="18" t="n"/>
      <c r="B61" s="18" t="n"/>
      <c r="C61" s="18" t="n"/>
      <c r="D61" s="34" t="n"/>
      <c r="E61" s="18" t="n"/>
      <c r="F61" s="20" t="n"/>
      <c r="G61" s="18" t="n"/>
      <c r="H61" s="35" t="n"/>
      <c r="I61" s="22" t="n"/>
      <c r="J61" s="34" t="n"/>
      <c r="K61" s="22" t="n"/>
      <c r="L61" s="35" t="n"/>
      <c r="M61" s="35" t="n"/>
      <c r="N61" s="34" t="n"/>
      <c r="O61" s="20" t="n"/>
      <c r="P61" s="29">
        <f>IF(OR($K61&lt;&gt;"Validée",$L61=""),"",IF($G61="Personnel",MAX(0,$L61-IF($M61="",0,$M61)),0))</f>
        <v/>
      </c>
      <c r="Q61" s="9">
        <f>IF($H61="","",IF($I61="Non","Justificatif à vérifier",""))</f>
        <v/>
      </c>
      <c r="R61" s="9">
        <f>IF($H61="","",IFERROR(IF(_xlfn.XLOOKUP($E61,Paramètres!$F$3:$F$12,Paramètres!$G$3:$G$12,"")="","",IF($H61&gt;_xlfn.XLOOKUP($E61,Paramètres!$F$3:$F$12,Paramètres!$G$3:$G$12,""),"Seuil interne dépassé","")),""))</f>
        <v/>
      </c>
      <c r="S61" s="9">
        <f>IF($J61="","",IF(OR($K61="Validée",$K61="Refusée"),"",IF(TODAY()-$J61&gt;Paramètres!$B$6,"Délai cible dépassé","")))</f>
        <v/>
      </c>
      <c r="T61" s="9">
        <f>IF($A61="","",IF(COUNTIF('Dépenses'!$A$4:$A$123,$A61)&gt;1,"Doublon",""))</f>
        <v/>
      </c>
    </row>
    <row r="62" ht="22" customHeight="1">
      <c r="A62" s="18" t="n"/>
      <c r="B62" s="18" t="n"/>
      <c r="C62" s="18" t="n"/>
      <c r="D62" s="34" t="n"/>
      <c r="E62" s="18" t="n"/>
      <c r="F62" s="20" t="n"/>
      <c r="G62" s="18" t="n"/>
      <c r="H62" s="35" t="n"/>
      <c r="I62" s="22" t="n"/>
      <c r="J62" s="34" t="n"/>
      <c r="K62" s="22" t="n"/>
      <c r="L62" s="35" t="n"/>
      <c r="M62" s="35" t="n"/>
      <c r="N62" s="34" t="n"/>
      <c r="O62" s="20" t="n"/>
      <c r="P62" s="30">
        <f>IF(OR($K62&lt;&gt;"Validée",$L62=""),"",IF($G62="Personnel",MAX(0,$L62-IF($M62="",0,$M62)),0))</f>
        <v/>
      </c>
      <c r="Q62" s="6">
        <f>IF($H62="","",IF($I62="Non","Justificatif à vérifier",""))</f>
        <v/>
      </c>
      <c r="R62" s="6">
        <f>IF($H62="","",IFERROR(IF(_xlfn.XLOOKUP($E62,Paramètres!$F$3:$F$12,Paramètres!$G$3:$G$12,"")="","",IF($H62&gt;_xlfn.XLOOKUP($E62,Paramètres!$F$3:$F$12,Paramètres!$G$3:$G$12,""),"Seuil interne dépassé","")),""))</f>
        <v/>
      </c>
      <c r="S62" s="6">
        <f>IF($J62="","",IF(OR($K62="Validée",$K62="Refusée"),"",IF(TODAY()-$J62&gt;Paramètres!$B$6,"Délai cible dépassé","")))</f>
        <v/>
      </c>
      <c r="T62" s="6">
        <f>IF($A62="","",IF(COUNTIF('Dépenses'!$A$4:$A$123,$A62)&gt;1,"Doublon",""))</f>
        <v/>
      </c>
    </row>
    <row r="63" ht="22" customHeight="1">
      <c r="A63" s="18" t="n"/>
      <c r="B63" s="18" t="n"/>
      <c r="C63" s="18" t="n"/>
      <c r="D63" s="34" t="n"/>
      <c r="E63" s="18" t="n"/>
      <c r="F63" s="20" t="n"/>
      <c r="G63" s="18" t="n"/>
      <c r="H63" s="35" t="n"/>
      <c r="I63" s="22" t="n"/>
      <c r="J63" s="34" t="n"/>
      <c r="K63" s="22" t="n"/>
      <c r="L63" s="35" t="n"/>
      <c r="M63" s="35" t="n"/>
      <c r="N63" s="34" t="n"/>
      <c r="O63" s="20" t="n"/>
      <c r="P63" s="29">
        <f>IF(OR($K63&lt;&gt;"Validée",$L63=""),"",IF($G63="Personnel",MAX(0,$L63-IF($M63="",0,$M63)),0))</f>
        <v/>
      </c>
      <c r="Q63" s="9">
        <f>IF($H63="","",IF($I63="Non","Justificatif à vérifier",""))</f>
        <v/>
      </c>
      <c r="R63" s="9">
        <f>IF($H63="","",IFERROR(IF(_xlfn.XLOOKUP($E63,Paramètres!$F$3:$F$12,Paramètres!$G$3:$G$12,"")="","",IF($H63&gt;_xlfn.XLOOKUP($E63,Paramètres!$F$3:$F$12,Paramètres!$G$3:$G$12,""),"Seuil interne dépassé","")),""))</f>
        <v/>
      </c>
      <c r="S63" s="9">
        <f>IF($J63="","",IF(OR($K63="Validée",$K63="Refusée"),"",IF(TODAY()-$J63&gt;Paramètres!$B$6,"Délai cible dépassé","")))</f>
        <v/>
      </c>
      <c r="T63" s="9">
        <f>IF($A63="","",IF(COUNTIF('Dépenses'!$A$4:$A$123,$A63)&gt;1,"Doublon",""))</f>
        <v/>
      </c>
    </row>
    <row r="64" ht="22" customHeight="1">
      <c r="A64" s="18" t="n"/>
      <c r="B64" s="18" t="n"/>
      <c r="C64" s="18" t="n"/>
      <c r="D64" s="34" t="n"/>
      <c r="E64" s="18" t="n"/>
      <c r="F64" s="20" t="n"/>
      <c r="G64" s="18" t="n"/>
      <c r="H64" s="35" t="n"/>
      <c r="I64" s="22" t="n"/>
      <c r="J64" s="34" t="n"/>
      <c r="K64" s="22" t="n"/>
      <c r="L64" s="35" t="n"/>
      <c r="M64" s="35" t="n"/>
      <c r="N64" s="34" t="n"/>
      <c r="O64" s="20" t="n"/>
      <c r="P64" s="30">
        <f>IF(OR($K64&lt;&gt;"Validée",$L64=""),"",IF($G64="Personnel",MAX(0,$L64-IF($M64="",0,$M64)),0))</f>
        <v/>
      </c>
      <c r="Q64" s="6">
        <f>IF($H64="","",IF($I64="Non","Justificatif à vérifier",""))</f>
        <v/>
      </c>
      <c r="R64" s="6">
        <f>IF($H64="","",IFERROR(IF(_xlfn.XLOOKUP($E64,Paramètres!$F$3:$F$12,Paramètres!$G$3:$G$12,"")="","",IF($H64&gt;_xlfn.XLOOKUP($E64,Paramètres!$F$3:$F$12,Paramètres!$G$3:$G$12,""),"Seuil interne dépassé","")),""))</f>
        <v/>
      </c>
      <c r="S64" s="6">
        <f>IF($J64="","",IF(OR($K64="Validée",$K64="Refusée"),"",IF(TODAY()-$J64&gt;Paramètres!$B$6,"Délai cible dépassé","")))</f>
        <v/>
      </c>
      <c r="T64" s="6">
        <f>IF($A64="","",IF(COUNTIF('Dépenses'!$A$4:$A$123,$A64)&gt;1,"Doublon",""))</f>
        <v/>
      </c>
    </row>
    <row r="65" ht="22" customHeight="1">
      <c r="A65" s="18" t="n"/>
      <c r="B65" s="18" t="n"/>
      <c r="C65" s="18" t="n"/>
      <c r="D65" s="34" t="n"/>
      <c r="E65" s="18" t="n"/>
      <c r="F65" s="20" t="n"/>
      <c r="G65" s="18" t="n"/>
      <c r="H65" s="35" t="n"/>
      <c r="I65" s="22" t="n"/>
      <c r="J65" s="34" t="n"/>
      <c r="K65" s="22" t="n"/>
      <c r="L65" s="35" t="n"/>
      <c r="M65" s="35" t="n"/>
      <c r="N65" s="34" t="n"/>
      <c r="O65" s="20" t="n"/>
      <c r="P65" s="29">
        <f>IF(OR($K65&lt;&gt;"Validée",$L65=""),"",IF($G65="Personnel",MAX(0,$L65-IF($M65="",0,$M65)),0))</f>
        <v/>
      </c>
      <c r="Q65" s="9">
        <f>IF($H65="","",IF($I65="Non","Justificatif à vérifier",""))</f>
        <v/>
      </c>
      <c r="R65" s="9">
        <f>IF($H65="","",IFERROR(IF(_xlfn.XLOOKUP($E65,Paramètres!$F$3:$F$12,Paramètres!$G$3:$G$12,"")="","",IF($H65&gt;_xlfn.XLOOKUP($E65,Paramètres!$F$3:$F$12,Paramètres!$G$3:$G$12,""),"Seuil interne dépassé","")),""))</f>
        <v/>
      </c>
      <c r="S65" s="9">
        <f>IF($J65="","",IF(OR($K65="Validée",$K65="Refusée"),"",IF(TODAY()-$J65&gt;Paramètres!$B$6,"Délai cible dépassé","")))</f>
        <v/>
      </c>
      <c r="T65" s="9">
        <f>IF($A65="","",IF(COUNTIF('Dépenses'!$A$4:$A$123,$A65)&gt;1,"Doublon",""))</f>
        <v/>
      </c>
    </row>
    <row r="66" ht="22" customHeight="1">
      <c r="A66" s="18" t="n"/>
      <c r="B66" s="18" t="n"/>
      <c r="C66" s="18" t="n"/>
      <c r="D66" s="34" t="n"/>
      <c r="E66" s="18" t="n"/>
      <c r="F66" s="20" t="n"/>
      <c r="G66" s="18" t="n"/>
      <c r="H66" s="35" t="n"/>
      <c r="I66" s="22" t="n"/>
      <c r="J66" s="34" t="n"/>
      <c r="K66" s="22" t="n"/>
      <c r="L66" s="35" t="n"/>
      <c r="M66" s="35" t="n"/>
      <c r="N66" s="34" t="n"/>
      <c r="O66" s="20" t="n"/>
      <c r="P66" s="30">
        <f>IF(OR($K66&lt;&gt;"Validée",$L66=""),"",IF($G66="Personnel",MAX(0,$L66-IF($M66="",0,$M66)),0))</f>
        <v/>
      </c>
      <c r="Q66" s="6">
        <f>IF($H66="","",IF($I66="Non","Justificatif à vérifier",""))</f>
        <v/>
      </c>
      <c r="R66" s="6">
        <f>IF($H66="","",IFERROR(IF(_xlfn.XLOOKUP($E66,Paramètres!$F$3:$F$12,Paramètres!$G$3:$G$12,"")="","",IF($H66&gt;_xlfn.XLOOKUP($E66,Paramètres!$F$3:$F$12,Paramètres!$G$3:$G$12,""),"Seuil interne dépassé","")),""))</f>
        <v/>
      </c>
      <c r="S66" s="6">
        <f>IF($J66="","",IF(OR($K66="Validée",$K66="Refusée"),"",IF(TODAY()-$J66&gt;Paramètres!$B$6,"Délai cible dépassé","")))</f>
        <v/>
      </c>
      <c r="T66" s="6">
        <f>IF($A66="","",IF(COUNTIF('Dépenses'!$A$4:$A$123,$A66)&gt;1,"Doublon",""))</f>
        <v/>
      </c>
    </row>
    <row r="67" ht="22" customHeight="1">
      <c r="A67" s="18" t="n"/>
      <c r="B67" s="18" t="n"/>
      <c r="C67" s="18" t="n"/>
      <c r="D67" s="34" t="n"/>
      <c r="E67" s="18" t="n"/>
      <c r="F67" s="20" t="n"/>
      <c r="G67" s="18" t="n"/>
      <c r="H67" s="35" t="n"/>
      <c r="I67" s="22" t="n"/>
      <c r="J67" s="34" t="n"/>
      <c r="K67" s="22" t="n"/>
      <c r="L67" s="35" t="n"/>
      <c r="M67" s="35" t="n"/>
      <c r="N67" s="34" t="n"/>
      <c r="O67" s="20" t="n"/>
      <c r="P67" s="29">
        <f>IF(OR($K67&lt;&gt;"Validée",$L67=""),"",IF($G67="Personnel",MAX(0,$L67-IF($M67="",0,$M67)),0))</f>
        <v/>
      </c>
      <c r="Q67" s="9">
        <f>IF($H67="","",IF($I67="Non","Justificatif à vérifier",""))</f>
        <v/>
      </c>
      <c r="R67" s="9">
        <f>IF($H67="","",IFERROR(IF(_xlfn.XLOOKUP($E67,Paramètres!$F$3:$F$12,Paramètres!$G$3:$G$12,"")="","",IF($H67&gt;_xlfn.XLOOKUP($E67,Paramètres!$F$3:$F$12,Paramètres!$G$3:$G$12,""),"Seuil interne dépassé","")),""))</f>
        <v/>
      </c>
      <c r="S67" s="9">
        <f>IF($J67="","",IF(OR($K67="Validée",$K67="Refusée"),"",IF(TODAY()-$J67&gt;Paramètres!$B$6,"Délai cible dépassé","")))</f>
        <v/>
      </c>
      <c r="T67" s="9">
        <f>IF($A67="","",IF(COUNTIF('Dépenses'!$A$4:$A$123,$A67)&gt;1,"Doublon",""))</f>
        <v/>
      </c>
    </row>
    <row r="68" ht="22" customHeight="1">
      <c r="A68" s="18" t="n"/>
      <c r="B68" s="18" t="n"/>
      <c r="C68" s="18" t="n"/>
      <c r="D68" s="34" t="n"/>
      <c r="E68" s="18" t="n"/>
      <c r="F68" s="20" t="n"/>
      <c r="G68" s="18" t="n"/>
      <c r="H68" s="35" t="n"/>
      <c r="I68" s="22" t="n"/>
      <c r="J68" s="34" t="n"/>
      <c r="K68" s="22" t="n"/>
      <c r="L68" s="35" t="n"/>
      <c r="M68" s="35" t="n"/>
      <c r="N68" s="34" t="n"/>
      <c r="O68" s="20" t="n"/>
      <c r="P68" s="30">
        <f>IF(OR($K68&lt;&gt;"Validée",$L68=""),"",IF($G68="Personnel",MAX(0,$L68-IF($M68="",0,$M68)),0))</f>
        <v/>
      </c>
      <c r="Q68" s="6">
        <f>IF($H68="","",IF($I68="Non","Justificatif à vérifier",""))</f>
        <v/>
      </c>
      <c r="R68" s="6">
        <f>IF($H68="","",IFERROR(IF(_xlfn.XLOOKUP($E68,Paramètres!$F$3:$F$12,Paramètres!$G$3:$G$12,"")="","",IF($H68&gt;_xlfn.XLOOKUP($E68,Paramètres!$F$3:$F$12,Paramètres!$G$3:$G$12,""),"Seuil interne dépassé","")),""))</f>
        <v/>
      </c>
      <c r="S68" s="6">
        <f>IF($J68="","",IF(OR($K68="Validée",$K68="Refusée"),"",IF(TODAY()-$J68&gt;Paramètres!$B$6,"Délai cible dépassé","")))</f>
        <v/>
      </c>
      <c r="T68" s="6">
        <f>IF($A68="","",IF(COUNTIF('Dépenses'!$A$4:$A$123,$A68)&gt;1,"Doublon",""))</f>
        <v/>
      </c>
    </row>
    <row r="69" ht="22" customHeight="1">
      <c r="A69" s="18" t="n"/>
      <c r="B69" s="18" t="n"/>
      <c r="C69" s="18" t="n"/>
      <c r="D69" s="34" t="n"/>
      <c r="E69" s="18" t="n"/>
      <c r="F69" s="20" t="n"/>
      <c r="G69" s="18" t="n"/>
      <c r="H69" s="35" t="n"/>
      <c r="I69" s="22" t="n"/>
      <c r="J69" s="34" t="n"/>
      <c r="K69" s="22" t="n"/>
      <c r="L69" s="35" t="n"/>
      <c r="M69" s="35" t="n"/>
      <c r="N69" s="34" t="n"/>
      <c r="O69" s="20" t="n"/>
      <c r="P69" s="29">
        <f>IF(OR($K69&lt;&gt;"Validée",$L69=""),"",IF($G69="Personnel",MAX(0,$L69-IF($M69="",0,$M69)),0))</f>
        <v/>
      </c>
      <c r="Q69" s="9">
        <f>IF($H69="","",IF($I69="Non","Justificatif à vérifier",""))</f>
        <v/>
      </c>
      <c r="R69" s="9">
        <f>IF($H69="","",IFERROR(IF(_xlfn.XLOOKUP($E69,Paramètres!$F$3:$F$12,Paramètres!$G$3:$G$12,"")="","",IF($H69&gt;_xlfn.XLOOKUP($E69,Paramètres!$F$3:$F$12,Paramètres!$G$3:$G$12,""),"Seuil interne dépassé","")),""))</f>
        <v/>
      </c>
      <c r="S69" s="9">
        <f>IF($J69="","",IF(OR($K69="Validée",$K69="Refusée"),"",IF(TODAY()-$J69&gt;Paramètres!$B$6,"Délai cible dépassé","")))</f>
        <v/>
      </c>
      <c r="T69" s="9">
        <f>IF($A69="","",IF(COUNTIF('Dépenses'!$A$4:$A$123,$A69)&gt;1,"Doublon",""))</f>
        <v/>
      </c>
    </row>
    <row r="70" ht="22" customHeight="1">
      <c r="A70" s="18" t="n"/>
      <c r="B70" s="18" t="n"/>
      <c r="C70" s="18" t="n"/>
      <c r="D70" s="34" t="n"/>
      <c r="E70" s="18" t="n"/>
      <c r="F70" s="20" t="n"/>
      <c r="G70" s="18" t="n"/>
      <c r="H70" s="35" t="n"/>
      <c r="I70" s="22" t="n"/>
      <c r="J70" s="34" t="n"/>
      <c r="K70" s="22" t="n"/>
      <c r="L70" s="35" t="n"/>
      <c r="M70" s="35" t="n"/>
      <c r="N70" s="34" t="n"/>
      <c r="O70" s="20" t="n"/>
      <c r="P70" s="30">
        <f>IF(OR($K70&lt;&gt;"Validée",$L70=""),"",IF($G70="Personnel",MAX(0,$L70-IF($M70="",0,$M70)),0))</f>
        <v/>
      </c>
      <c r="Q70" s="6">
        <f>IF($H70="","",IF($I70="Non","Justificatif à vérifier",""))</f>
        <v/>
      </c>
      <c r="R70" s="6">
        <f>IF($H70="","",IFERROR(IF(_xlfn.XLOOKUP($E70,Paramètres!$F$3:$F$12,Paramètres!$G$3:$G$12,"")="","",IF($H70&gt;_xlfn.XLOOKUP($E70,Paramètres!$F$3:$F$12,Paramètres!$G$3:$G$12,""),"Seuil interne dépassé","")),""))</f>
        <v/>
      </c>
      <c r="S70" s="6">
        <f>IF($J70="","",IF(OR($K70="Validée",$K70="Refusée"),"",IF(TODAY()-$J70&gt;Paramètres!$B$6,"Délai cible dépassé","")))</f>
        <v/>
      </c>
      <c r="T70" s="6">
        <f>IF($A70="","",IF(COUNTIF('Dépenses'!$A$4:$A$123,$A70)&gt;1,"Doublon",""))</f>
        <v/>
      </c>
    </row>
    <row r="71" ht="22" customHeight="1">
      <c r="A71" s="18" t="n"/>
      <c r="B71" s="18" t="n"/>
      <c r="C71" s="18" t="n"/>
      <c r="D71" s="34" t="n"/>
      <c r="E71" s="18" t="n"/>
      <c r="F71" s="20" t="n"/>
      <c r="G71" s="18" t="n"/>
      <c r="H71" s="35" t="n"/>
      <c r="I71" s="22" t="n"/>
      <c r="J71" s="34" t="n"/>
      <c r="K71" s="22" t="n"/>
      <c r="L71" s="35" t="n"/>
      <c r="M71" s="35" t="n"/>
      <c r="N71" s="34" t="n"/>
      <c r="O71" s="20" t="n"/>
      <c r="P71" s="29">
        <f>IF(OR($K71&lt;&gt;"Validée",$L71=""),"",IF($G71="Personnel",MAX(0,$L71-IF($M71="",0,$M71)),0))</f>
        <v/>
      </c>
      <c r="Q71" s="9">
        <f>IF($H71="","",IF($I71="Non","Justificatif à vérifier",""))</f>
        <v/>
      </c>
      <c r="R71" s="9">
        <f>IF($H71="","",IFERROR(IF(_xlfn.XLOOKUP($E71,Paramètres!$F$3:$F$12,Paramètres!$G$3:$G$12,"")="","",IF($H71&gt;_xlfn.XLOOKUP($E71,Paramètres!$F$3:$F$12,Paramètres!$G$3:$G$12,""),"Seuil interne dépassé","")),""))</f>
        <v/>
      </c>
      <c r="S71" s="9">
        <f>IF($J71="","",IF(OR($K71="Validée",$K71="Refusée"),"",IF(TODAY()-$J71&gt;Paramètres!$B$6,"Délai cible dépassé","")))</f>
        <v/>
      </c>
      <c r="T71" s="9">
        <f>IF($A71="","",IF(COUNTIF('Dépenses'!$A$4:$A$123,$A71)&gt;1,"Doublon",""))</f>
        <v/>
      </c>
    </row>
    <row r="72" ht="22" customHeight="1">
      <c r="A72" s="18" t="n"/>
      <c r="B72" s="18" t="n"/>
      <c r="C72" s="18" t="n"/>
      <c r="D72" s="34" t="n"/>
      <c r="E72" s="18" t="n"/>
      <c r="F72" s="20" t="n"/>
      <c r="G72" s="18" t="n"/>
      <c r="H72" s="35" t="n"/>
      <c r="I72" s="22" t="n"/>
      <c r="J72" s="34" t="n"/>
      <c r="K72" s="22" t="n"/>
      <c r="L72" s="35" t="n"/>
      <c r="M72" s="35" t="n"/>
      <c r="N72" s="34" t="n"/>
      <c r="O72" s="20" t="n"/>
      <c r="P72" s="30">
        <f>IF(OR($K72&lt;&gt;"Validée",$L72=""),"",IF($G72="Personnel",MAX(0,$L72-IF($M72="",0,$M72)),0))</f>
        <v/>
      </c>
      <c r="Q72" s="6">
        <f>IF($H72="","",IF($I72="Non","Justificatif à vérifier",""))</f>
        <v/>
      </c>
      <c r="R72" s="6">
        <f>IF($H72="","",IFERROR(IF(_xlfn.XLOOKUP($E72,Paramètres!$F$3:$F$12,Paramètres!$G$3:$G$12,"")="","",IF($H72&gt;_xlfn.XLOOKUP($E72,Paramètres!$F$3:$F$12,Paramètres!$G$3:$G$12,""),"Seuil interne dépassé","")),""))</f>
        <v/>
      </c>
      <c r="S72" s="6">
        <f>IF($J72="","",IF(OR($K72="Validée",$K72="Refusée"),"",IF(TODAY()-$J72&gt;Paramètres!$B$6,"Délai cible dépassé","")))</f>
        <v/>
      </c>
      <c r="T72" s="6">
        <f>IF($A72="","",IF(COUNTIF('Dépenses'!$A$4:$A$123,$A72)&gt;1,"Doublon",""))</f>
        <v/>
      </c>
    </row>
    <row r="73" ht="22" customHeight="1">
      <c r="A73" s="18" t="n"/>
      <c r="B73" s="18" t="n"/>
      <c r="C73" s="18" t="n"/>
      <c r="D73" s="34" t="n"/>
      <c r="E73" s="18" t="n"/>
      <c r="F73" s="20" t="n"/>
      <c r="G73" s="18" t="n"/>
      <c r="H73" s="35" t="n"/>
      <c r="I73" s="22" t="n"/>
      <c r="J73" s="34" t="n"/>
      <c r="K73" s="22" t="n"/>
      <c r="L73" s="35" t="n"/>
      <c r="M73" s="35" t="n"/>
      <c r="N73" s="34" t="n"/>
      <c r="O73" s="20" t="n"/>
      <c r="P73" s="29">
        <f>IF(OR($K73&lt;&gt;"Validée",$L73=""),"",IF($G73="Personnel",MAX(0,$L73-IF($M73="",0,$M73)),0))</f>
        <v/>
      </c>
      <c r="Q73" s="9">
        <f>IF($H73="","",IF($I73="Non","Justificatif à vérifier",""))</f>
        <v/>
      </c>
      <c r="R73" s="9">
        <f>IF($H73="","",IFERROR(IF(_xlfn.XLOOKUP($E73,Paramètres!$F$3:$F$12,Paramètres!$G$3:$G$12,"")="","",IF($H73&gt;_xlfn.XLOOKUP($E73,Paramètres!$F$3:$F$12,Paramètres!$G$3:$G$12,""),"Seuil interne dépassé","")),""))</f>
        <v/>
      </c>
      <c r="S73" s="9">
        <f>IF($J73="","",IF(OR($K73="Validée",$K73="Refusée"),"",IF(TODAY()-$J73&gt;Paramètres!$B$6,"Délai cible dépassé","")))</f>
        <v/>
      </c>
      <c r="T73" s="9">
        <f>IF($A73="","",IF(COUNTIF('Dépenses'!$A$4:$A$123,$A73)&gt;1,"Doublon",""))</f>
        <v/>
      </c>
    </row>
    <row r="74" ht="22" customHeight="1">
      <c r="A74" s="18" t="n"/>
      <c r="B74" s="18" t="n"/>
      <c r="C74" s="18" t="n"/>
      <c r="D74" s="34" t="n"/>
      <c r="E74" s="18" t="n"/>
      <c r="F74" s="20" t="n"/>
      <c r="G74" s="18" t="n"/>
      <c r="H74" s="35" t="n"/>
      <c r="I74" s="22" t="n"/>
      <c r="J74" s="34" t="n"/>
      <c r="K74" s="22" t="n"/>
      <c r="L74" s="35" t="n"/>
      <c r="M74" s="35" t="n"/>
      <c r="N74" s="34" t="n"/>
      <c r="O74" s="20" t="n"/>
      <c r="P74" s="30">
        <f>IF(OR($K74&lt;&gt;"Validée",$L74=""),"",IF($G74="Personnel",MAX(0,$L74-IF($M74="",0,$M74)),0))</f>
        <v/>
      </c>
      <c r="Q74" s="6">
        <f>IF($H74="","",IF($I74="Non","Justificatif à vérifier",""))</f>
        <v/>
      </c>
      <c r="R74" s="6">
        <f>IF($H74="","",IFERROR(IF(_xlfn.XLOOKUP($E74,Paramètres!$F$3:$F$12,Paramètres!$G$3:$G$12,"")="","",IF($H74&gt;_xlfn.XLOOKUP($E74,Paramètres!$F$3:$F$12,Paramètres!$G$3:$G$12,""),"Seuil interne dépassé","")),""))</f>
        <v/>
      </c>
      <c r="S74" s="6">
        <f>IF($J74="","",IF(OR($K74="Validée",$K74="Refusée"),"",IF(TODAY()-$J74&gt;Paramètres!$B$6,"Délai cible dépassé","")))</f>
        <v/>
      </c>
      <c r="T74" s="6">
        <f>IF($A74="","",IF(COUNTIF('Dépenses'!$A$4:$A$123,$A74)&gt;1,"Doublon",""))</f>
        <v/>
      </c>
    </row>
    <row r="75" ht="22" customHeight="1">
      <c r="A75" s="18" t="n"/>
      <c r="B75" s="18" t="n"/>
      <c r="C75" s="18" t="n"/>
      <c r="D75" s="34" t="n"/>
      <c r="E75" s="18" t="n"/>
      <c r="F75" s="20" t="n"/>
      <c r="G75" s="18" t="n"/>
      <c r="H75" s="35" t="n"/>
      <c r="I75" s="22" t="n"/>
      <c r="J75" s="34" t="n"/>
      <c r="K75" s="22" t="n"/>
      <c r="L75" s="35" t="n"/>
      <c r="M75" s="35" t="n"/>
      <c r="N75" s="34" t="n"/>
      <c r="O75" s="20" t="n"/>
      <c r="P75" s="29">
        <f>IF(OR($K75&lt;&gt;"Validée",$L75=""),"",IF($G75="Personnel",MAX(0,$L75-IF($M75="",0,$M75)),0))</f>
        <v/>
      </c>
      <c r="Q75" s="9">
        <f>IF($H75="","",IF($I75="Non","Justificatif à vérifier",""))</f>
        <v/>
      </c>
      <c r="R75" s="9">
        <f>IF($H75="","",IFERROR(IF(_xlfn.XLOOKUP($E75,Paramètres!$F$3:$F$12,Paramètres!$G$3:$G$12,"")="","",IF($H75&gt;_xlfn.XLOOKUP($E75,Paramètres!$F$3:$F$12,Paramètres!$G$3:$G$12,""),"Seuil interne dépassé","")),""))</f>
        <v/>
      </c>
      <c r="S75" s="9">
        <f>IF($J75="","",IF(OR($K75="Validée",$K75="Refusée"),"",IF(TODAY()-$J75&gt;Paramètres!$B$6,"Délai cible dépassé","")))</f>
        <v/>
      </c>
      <c r="T75" s="9">
        <f>IF($A75="","",IF(COUNTIF('Dépenses'!$A$4:$A$123,$A75)&gt;1,"Doublon",""))</f>
        <v/>
      </c>
    </row>
    <row r="76" ht="22" customHeight="1">
      <c r="A76" s="18" t="n"/>
      <c r="B76" s="18" t="n"/>
      <c r="C76" s="18" t="n"/>
      <c r="D76" s="34" t="n"/>
      <c r="E76" s="18" t="n"/>
      <c r="F76" s="20" t="n"/>
      <c r="G76" s="18" t="n"/>
      <c r="H76" s="35" t="n"/>
      <c r="I76" s="22" t="n"/>
      <c r="J76" s="34" t="n"/>
      <c r="K76" s="22" t="n"/>
      <c r="L76" s="35" t="n"/>
      <c r="M76" s="35" t="n"/>
      <c r="N76" s="34" t="n"/>
      <c r="O76" s="20" t="n"/>
      <c r="P76" s="30">
        <f>IF(OR($K76&lt;&gt;"Validée",$L76=""),"",IF($G76="Personnel",MAX(0,$L76-IF($M76="",0,$M76)),0))</f>
        <v/>
      </c>
      <c r="Q76" s="6">
        <f>IF($H76="","",IF($I76="Non","Justificatif à vérifier",""))</f>
        <v/>
      </c>
      <c r="R76" s="6">
        <f>IF($H76="","",IFERROR(IF(_xlfn.XLOOKUP($E76,Paramètres!$F$3:$F$12,Paramètres!$G$3:$G$12,"")="","",IF($H76&gt;_xlfn.XLOOKUP($E76,Paramètres!$F$3:$F$12,Paramètres!$G$3:$G$12,""),"Seuil interne dépassé","")),""))</f>
        <v/>
      </c>
      <c r="S76" s="6">
        <f>IF($J76="","",IF(OR($K76="Validée",$K76="Refusée"),"",IF(TODAY()-$J76&gt;Paramètres!$B$6,"Délai cible dépassé","")))</f>
        <v/>
      </c>
      <c r="T76" s="6">
        <f>IF($A76="","",IF(COUNTIF('Dépenses'!$A$4:$A$123,$A76)&gt;1,"Doublon",""))</f>
        <v/>
      </c>
    </row>
    <row r="77" ht="22" customHeight="1">
      <c r="A77" s="18" t="n"/>
      <c r="B77" s="18" t="n"/>
      <c r="C77" s="18" t="n"/>
      <c r="D77" s="34" t="n"/>
      <c r="E77" s="18" t="n"/>
      <c r="F77" s="20" t="n"/>
      <c r="G77" s="18" t="n"/>
      <c r="H77" s="35" t="n"/>
      <c r="I77" s="22" t="n"/>
      <c r="J77" s="34" t="n"/>
      <c r="K77" s="22" t="n"/>
      <c r="L77" s="35" t="n"/>
      <c r="M77" s="35" t="n"/>
      <c r="N77" s="34" t="n"/>
      <c r="O77" s="20" t="n"/>
      <c r="P77" s="29">
        <f>IF(OR($K77&lt;&gt;"Validée",$L77=""),"",IF($G77="Personnel",MAX(0,$L77-IF($M77="",0,$M77)),0))</f>
        <v/>
      </c>
      <c r="Q77" s="9">
        <f>IF($H77="","",IF($I77="Non","Justificatif à vérifier",""))</f>
        <v/>
      </c>
      <c r="R77" s="9">
        <f>IF($H77="","",IFERROR(IF(_xlfn.XLOOKUP($E77,Paramètres!$F$3:$F$12,Paramètres!$G$3:$G$12,"")="","",IF($H77&gt;_xlfn.XLOOKUP($E77,Paramètres!$F$3:$F$12,Paramètres!$G$3:$G$12,""),"Seuil interne dépassé","")),""))</f>
        <v/>
      </c>
      <c r="S77" s="9">
        <f>IF($J77="","",IF(OR($K77="Validée",$K77="Refusée"),"",IF(TODAY()-$J77&gt;Paramètres!$B$6,"Délai cible dépassé","")))</f>
        <v/>
      </c>
      <c r="T77" s="9">
        <f>IF($A77="","",IF(COUNTIF('Dépenses'!$A$4:$A$123,$A77)&gt;1,"Doublon",""))</f>
        <v/>
      </c>
    </row>
    <row r="78" ht="22" customHeight="1">
      <c r="A78" s="18" t="n"/>
      <c r="B78" s="18" t="n"/>
      <c r="C78" s="18" t="n"/>
      <c r="D78" s="34" t="n"/>
      <c r="E78" s="18" t="n"/>
      <c r="F78" s="20" t="n"/>
      <c r="G78" s="18" t="n"/>
      <c r="H78" s="35" t="n"/>
      <c r="I78" s="22" t="n"/>
      <c r="J78" s="34" t="n"/>
      <c r="K78" s="22" t="n"/>
      <c r="L78" s="35" t="n"/>
      <c r="M78" s="35" t="n"/>
      <c r="N78" s="34" t="n"/>
      <c r="O78" s="20" t="n"/>
      <c r="P78" s="30">
        <f>IF(OR($K78&lt;&gt;"Validée",$L78=""),"",IF($G78="Personnel",MAX(0,$L78-IF($M78="",0,$M78)),0))</f>
        <v/>
      </c>
      <c r="Q78" s="6">
        <f>IF($H78="","",IF($I78="Non","Justificatif à vérifier",""))</f>
        <v/>
      </c>
      <c r="R78" s="6">
        <f>IF($H78="","",IFERROR(IF(_xlfn.XLOOKUP($E78,Paramètres!$F$3:$F$12,Paramètres!$G$3:$G$12,"")="","",IF($H78&gt;_xlfn.XLOOKUP($E78,Paramètres!$F$3:$F$12,Paramètres!$G$3:$G$12,""),"Seuil interne dépassé","")),""))</f>
        <v/>
      </c>
      <c r="S78" s="6">
        <f>IF($J78="","",IF(OR($K78="Validée",$K78="Refusée"),"",IF(TODAY()-$J78&gt;Paramètres!$B$6,"Délai cible dépassé","")))</f>
        <v/>
      </c>
      <c r="T78" s="6">
        <f>IF($A78="","",IF(COUNTIF('Dépenses'!$A$4:$A$123,$A78)&gt;1,"Doublon",""))</f>
        <v/>
      </c>
    </row>
    <row r="79" ht="22" customHeight="1">
      <c r="A79" s="18" t="n"/>
      <c r="B79" s="18" t="n"/>
      <c r="C79" s="18" t="n"/>
      <c r="D79" s="34" t="n"/>
      <c r="E79" s="18" t="n"/>
      <c r="F79" s="20" t="n"/>
      <c r="G79" s="18" t="n"/>
      <c r="H79" s="35" t="n"/>
      <c r="I79" s="22" t="n"/>
      <c r="J79" s="34" t="n"/>
      <c r="K79" s="22" t="n"/>
      <c r="L79" s="35" t="n"/>
      <c r="M79" s="35" t="n"/>
      <c r="N79" s="34" t="n"/>
      <c r="O79" s="20" t="n"/>
      <c r="P79" s="29">
        <f>IF(OR($K79&lt;&gt;"Validée",$L79=""),"",IF($G79="Personnel",MAX(0,$L79-IF($M79="",0,$M79)),0))</f>
        <v/>
      </c>
      <c r="Q79" s="9">
        <f>IF($H79="","",IF($I79="Non","Justificatif à vérifier",""))</f>
        <v/>
      </c>
      <c r="R79" s="9">
        <f>IF($H79="","",IFERROR(IF(_xlfn.XLOOKUP($E79,Paramètres!$F$3:$F$12,Paramètres!$G$3:$G$12,"")="","",IF($H79&gt;_xlfn.XLOOKUP($E79,Paramètres!$F$3:$F$12,Paramètres!$G$3:$G$12,""),"Seuil interne dépassé","")),""))</f>
        <v/>
      </c>
      <c r="S79" s="9">
        <f>IF($J79="","",IF(OR($K79="Validée",$K79="Refusée"),"",IF(TODAY()-$J79&gt;Paramètres!$B$6,"Délai cible dépassé","")))</f>
        <v/>
      </c>
      <c r="T79" s="9">
        <f>IF($A79="","",IF(COUNTIF('Dépenses'!$A$4:$A$123,$A79)&gt;1,"Doublon",""))</f>
        <v/>
      </c>
    </row>
    <row r="80" ht="22" customHeight="1">
      <c r="A80" s="18" t="n"/>
      <c r="B80" s="18" t="n"/>
      <c r="C80" s="18" t="n"/>
      <c r="D80" s="34" t="n"/>
      <c r="E80" s="18" t="n"/>
      <c r="F80" s="20" t="n"/>
      <c r="G80" s="18" t="n"/>
      <c r="H80" s="35" t="n"/>
      <c r="I80" s="22" t="n"/>
      <c r="J80" s="34" t="n"/>
      <c r="K80" s="22" t="n"/>
      <c r="L80" s="35" t="n"/>
      <c r="M80" s="35" t="n"/>
      <c r="N80" s="34" t="n"/>
      <c r="O80" s="20" t="n"/>
      <c r="P80" s="30">
        <f>IF(OR($K80&lt;&gt;"Validée",$L80=""),"",IF($G80="Personnel",MAX(0,$L80-IF($M80="",0,$M80)),0))</f>
        <v/>
      </c>
      <c r="Q80" s="6">
        <f>IF($H80="","",IF($I80="Non","Justificatif à vérifier",""))</f>
        <v/>
      </c>
      <c r="R80" s="6">
        <f>IF($H80="","",IFERROR(IF(_xlfn.XLOOKUP($E80,Paramètres!$F$3:$F$12,Paramètres!$G$3:$G$12,"")="","",IF($H80&gt;_xlfn.XLOOKUP($E80,Paramètres!$F$3:$F$12,Paramètres!$G$3:$G$12,""),"Seuil interne dépassé","")),""))</f>
        <v/>
      </c>
      <c r="S80" s="6">
        <f>IF($J80="","",IF(OR($K80="Validée",$K80="Refusée"),"",IF(TODAY()-$J80&gt;Paramètres!$B$6,"Délai cible dépassé","")))</f>
        <v/>
      </c>
      <c r="T80" s="6">
        <f>IF($A80="","",IF(COUNTIF('Dépenses'!$A$4:$A$123,$A80)&gt;1,"Doublon",""))</f>
        <v/>
      </c>
    </row>
    <row r="81" ht="22" customHeight="1">
      <c r="A81" s="18" t="n"/>
      <c r="B81" s="18" t="n"/>
      <c r="C81" s="18" t="n"/>
      <c r="D81" s="34" t="n"/>
      <c r="E81" s="18" t="n"/>
      <c r="F81" s="20" t="n"/>
      <c r="G81" s="18" t="n"/>
      <c r="H81" s="35" t="n"/>
      <c r="I81" s="22" t="n"/>
      <c r="J81" s="34" t="n"/>
      <c r="K81" s="22" t="n"/>
      <c r="L81" s="35" t="n"/>
      <c r="M81" s="35" t="n"/>
      <c r="N81" s="34" t="n"/>
      <c r="O81" s="20" t="n"/>
      <c r="P81" s="29">
        <f>IF(OR($K81&lt;&gt;"Validée",$L81=""),"",IF($G81="Personnel",MAX(0,$L81-IF($M81="",0,$M81)),0))</f>
        <v/>
      </c>
      <c r="Q81" s="9">
        <f>IF($H81="","",IF($I81="Non","Justificatif à vérifier",""))</f>
        <v/>
      </c>
      <c r="R81" s="9">
        <f>IF($H81="","",IFERROR(IF(_xlfn.XLOOKUP($E81,Paramètres!$F$3:$F$12,Paramètres!$G$3:$G$12,"")="","",IF($H81&gt;_xlfn.XLOOKUP($E81,Paramètres!$F$3:$F$12,Paramètres!$G$3:$G$12,""),"Seuil interne dépassé","")),""))</f>
        <v/>
      </c>
      <c r="S81" s="9">
        <f>IF($J81="","",IF(OR($K81="Validée",$K81="Refusée"),"",IF(TODAY()-$J81&gt;Paramètres!$B$6,"Délai cible dépassé","")))</f>
        <v/>
      </c>
      <c r="T81" s="9">
        <f>IF($A81="","",IF(COUNTIF('Dépenses'!$A$4:$A$123,$A81)&gt;1,"Doublon",""))</f>
        <v/>
      </c>
    </row>
    <row r="82" ht="22" customHeight="1">
      <c r="A82" s="18" t="n"/>
      <c r="B82" s="18" t="n"/>
      <c r="C82" s="18" t="n"/>
      <c r="D82" s="34" t="n"/>
      <c r="E82" s="18" t="n"/>
      <c r="F82" s="20" t="n"/>
      <c r="G82" s="18" t="n"/>
      <c r="H82" s="35" t="n"/>
      <c r="I82" s="22" t="n"/>
      <c r="J82" s="34" t="n"/>
      <c r="K82" s="22" t="n"/>
      <c r="L82" s="35" t="n"/>
      <c r="M82" s="35" t="n"/>
      <c r="N82" s="34" t="n"/>
      <c r="O82" s="20" t="n"/>
      <c r="P82" s="30">
        <f>IF(OR($K82&lt;&gt;"Validée",$L82=""),"",IF($G82="Personnel",MAX(0,$L82-IF($M82="",0,$M82)),0))</f>
        <v/>
      </c>
      <c r="Q82" s="6">
        <f>IF($H82="","",IF($I82="Non","Justificatif à vérifier",""))</f>
        <v/>
      </c>
      <c r="R82" s="6">
        <f>IF($H82="","",IFERROR(IF(_xlfn.XLOOKUP($E82,Paramètres!$F$3:$F$12,Paramètres!$G$3:$G$12,"")="","",IF($H82&gt;_xlfn.XLOOKUP($E82,Paramètres!$F$3:$F$12,Paramètres!$G$3:$G$12,""),"Seuil interne dépassé","")),""))</f>
        <v/>
      </c>
      <c r="S82" s="6">
        <f>IF($J82="","",IF(OR($K82="Validée",$K82="Refusée"),"",IF(TODAY()-$J82&gt;Paramètres!$B$6,"Délai cible dépassé","")))</f>
        <v/>
      </c>
      <c r="T82" s="6">
        <f>IF($A82="","",IF(COUNTIF('Dépenses'!$A$4:$A$123,$A82)&gt;1,"Doublon",""))</f>
        <v/>
      </c>
    </row>
    <row r="83" ht="22" customHeight="1">
      <c r="A83" s="18" t="n"/>
      <c r="B83" s="18" t="n"/>
      <c r="C83" s="18" t="n"/>
      <c r="D83" s="34" t="n"/>
      <c r="E83" s="18" t="n"/>
      <c r="F83" s="20" t="n"/>
      <c r="G83" s="18" t="n"/>
      <c r="H83" s="35" t="n"/>
      <c r="I83" s="22" t="n"/>
      <c r="J83" s="34" t="n"/>
      <c r="K83" s="22" t="n"/>
      <c r="L83" s="35" t="n"/>
      <c r="M83" s="35" t="n"/>
      <c r="N83" s="34" t="n"/>
      <c r="O83" s="20" t="n"/>
      <c r="P83" s="29">
        <f>IF(OR($K83&lt;&gt;"Validée",$L83=""),"",IF($G83="Personnel",MAX(0,$L83-IF($M83="",0,$M83)),0))</f>
        <v/>
      </c>
      <c r="Q83" s="9">
        <f>IF($H83="","",IF($I83="Non","Justificatif à vérifier",""))</f>
        <v/>
      </c>
      <c r="R83" s="9">
        <f>IF($H83="","",IFERROR(IF(_xlfn.XLOOKUP($E83,Paramètres!$F$3:$F$12,Paramètres!$G$3:$G$12,"")="","",IF($H83&gt;_xlfn.XLOOKUP($E83,Paramètres!$F$3:$F$12,Paramètres!$G$3:$G$12,""),"Seuil interne dépassé","")),""))</f>
        <v/>
      </c>
      <c r="S83" s="9">
        <f>IF($J83="","",IF(OR($K83="Validée",$K83="Refusée"),"",IF(TODAY()-$J83&gt;Paramètres!$B$6,"Délai cible dépassé","")))</f>
        <v/>
      </c>
      <c r="T83" s="9">
        <f>IF($A83="","",IF(COUNTIF('Dépenses'!$A$4:$A$123,$A83)&gt;1,"Doublon",""))</f>
        <v/>
      </c>
    </row>
    <row r="84" ht="22" customHeight="1">
      <c r="A84" s="18" t="n"/>
      <c r="B84" s="18" t="n"/>
      <c r="C84" s="18" t="n"/>
      <c r="D84" s="34" t="n"/>
      <c r="E84" s="18" t="n"/>
      <c r="F84" s="20" t="n"/>
      <c r="G84" s="18" t="n"/>
      <c r="H84" s="35" t="n"/>
      <c r="I84" s="22" t="n"/>
      <c r="J84" s="34" t="n"/>
      <c r="K84" s="22" t="n"/>
      <c r="L84" s="35" t="n"/>
      <c r="M84" s="35" t="n"/>
      <c r="N84" s="34" t="n"/>
      <c r="O84" s="20" t="n"/>
      <c r="P84" s="30">
        <f>IF(OR($K84&lt;&gt;"Validée",$L84=""),"",IF($G84="Personnel",MAX(0,$L84-IF($M84="",0,$M84)),0))</f>
        <v/>
      </c>
      <c r="Q84" s="6">
        <f>IF($H84="","",IF($I84="Non","Justificatif à vérifier",""))</f>
        <v/>
      </c>
      <c r="R84" s="6">
        <f>IF($H84="","",IFERROR(IF(_xlfn.XLOOKUP($E84,Paramètres!$F$3:$F$12,Paramètres!$G$3:$G$12,"")="","",IF($H84&gt;_xlfn.XLOOKUP($E84,Paramètres!$F$3:$F$12,Paramètres!$G$3:$G$12,""),"Seuil interne dépassé","")),""))</f>
        <v/>
      </c>
      <c r="S84" s="6">
        <f>IF($J84="","",IF(OR($K84="Validée",$K84="Refusée"),"",IF(TODAY()-$J84&gt;Paramètres!$B$6,"Délai cible dépassé","")))</f>
        <v/>
      </c>
      <c r="T84" s="6">
        <f>IF($A84="","",IF(COUNTIF('Dépenses'!$A$4:$A$123,$A84)&gt;1,"Doublon",""))</f>
        <v/>
      </c>
    </row>
    <row r="85" ht="22" customHeight="1">
      <c r="A85" s="18" t="n"/>
      <c r="B85" s="18" t="n"/>
      <c r="C85" s="18" t="n"/>
      <c r="D85" s="34" t="n"/>
      <c r="E85" s="18" t="n"/>
      <c r="F85" s="20" t="n"/>
      <c r="G85" s="18" t="n"/>
      <c r="H85" s="35" t="n"/>
      <c r="I85" s="22" t="n"/>
      <c r="J85" s="34" t="n"/>
      <c r="K85" s="22" t="n"/>
      <c r="L85" s="35" t="n"/>
      <c r="M85" s="35" t="n"/>
      <c r="N85" s="34" t="n"/>
      <c r="O85" s="20" t="n"/>
      <c r="P85" s="29">
        <f>IF(OR($K85&lt;&gt;"Validée",$L85=""),"",IF($G85="Personnel",MAX(0,$L85-IF($M85="",0,$M85)),0))</f>
        <v/>
      </c>
      <c r="Q85" s="9">
        <f>IF($H85="","",IF($I85="Non","Justificatif à vérifier",""))</f>
        <v/>
      </c>
      <c r="R85" s="9">
        <f>IF($H85="","",IFERROR(IF(_xlfn.XLOOKUP($E85,Paramètres!$F$3:$F$12,Paramètres!$G$3:$G$12,"")="","",IF($H85&gt;_xlfn.XLOOKUP($E85,Paramètres!$F$3:$F$12,Paramètres!$G$3:$G$12,""),"Seuil interne dépassé","")),""))</f>
        <v/>
      </c>
      <c r="S85" s="9">
        <f>IF($J85="","",IF(OR($K85="Validée",$K85="Refusée"),"",IF(TODAY()-$J85&gt;Paramètres!$B$6,"Délai cible dépassé","")))</f>
        <v/>
      </c>
      <c r="T85" s="9">
        <f>IF($A85="","",IF(COUNTIF('Dépenses'!$A$4:$A$123,$A85)&gt;1,"Doublon",""))</f>
        <v/>
      </c>
    </row>
    <row r="86" ht="22" customHeight="1">
      <c r="A86" s="18" t="n"/>
      <c r="B86" s="18" t="n"/>
      <c r="C86" s="18" t="n"/>
      <c r="D86" s="34" t="n"/>
      <c r="E86" s="18" t="n"/>
      <c r="F86" s="20" t="n"/>
      <c r="G86" s="18" t="n"/>
      <c r="H86" s="35" t="n"/>
      <c r="I86" s="22" t="n"/>
      <c r="J86" s="34" t="n"/>
      <c r="K86" s="22" t="n"/>
      <c r="L86" s="35" t="n"/>
      <c r="M86" s="35" t="n"/>
      <c r="N86" s="34" t="n"/>
      <c r="O86" s="20" t="n"/>
      <c r="P86" s="30">
        <f>IF(OR($K86&lt;&gt;"Validée",$L86=""),"",IF($G86="Personnel",MAX(0,$L86-IF($M86="",0,$M86)),0))</f>
        <v/>
      </c>
      <c r="Q86" s="6">
        <f>IF($H86="","",IF($I86="Non","Justificatif à vérifier",""))</f>
        <v/>
      </c>
      <c r="R86" s="6">
        <f>IF($H86="","",IFERROR(IF(_xlfn.XLOOKUP($E86,Paramètres!$F$3:$F$12,Paramètres!$G$3:$G$12,"")="","",IF($H86&gt;_xlfn.XLOOKUP($E86,Paramètres!$F$3:$F$12,Paramètres!$G$3:$G$12,""),"Seuil interne dépassé","")),""))</f>
        <v/>
      </c>
      <c r="S86" s="6">
        <f>IF($J86="","",IF(OR($K86="Validée",$K86="Refusée"),"",IF(TODAY()-$J86&gt;Paramètres!$B$6,"Délai cible dépassé","")))</f>
        <v/>
      </c>
      <c r="T86" s="6">
        <f>IF($A86="","",IF(COUNTIF('Dépenses'!$A$4:$A$123,$A86)&gt;1,"Doublon",""))</f>
        <v/>
      </c>
    </row>
    <row r="87" ht="22" customHeight="1">
      <c r="A87" s="18" t="n"/>
      <c r="B87" s="18" t="n"/>
      <c r="C87" s="18" t="n"/>
      <c r="D87" s="34" t="n"/>
      <c r="E87" s="18" t="n"/>
      <c r="F87" s="20" t="n"/>
      <c r="G87" s="18" t="n"/>
      <c r="H87" s="35" t="n"/>
      <c r="I87" s="22" t="n"/>
      <c r="J87" s="34" t="n"/>
      <c r="K87" s="22" t="n"/>
      <c r="L87" s="35" t="n"/>
      <c r="M87" s="35" t="n"/>
      <c r="N87" s="34" t="n"/>
      <c r="O87" s="20" t="n"/>
      <c r="P87" s="29">
        <f>IF(OR($K87&lt;&gt;"Validée",$L87=""),"",IF($G87="Personnel",MAX(0,$L87-IF($M87="",0,$M87)),0))</f>
        <v/>
      </c>
      <c r="Q87" s="9">
        <f>IF($H87="","",IF($I87="Non","Justificatif à vérifier",""))</f>
        <v/>
      </c>
      <c r="R87" s="9">
        <f>IF($H87="","",IFERROR(IF(_xlfn.XLOOKUP($E87,Paramètres!$F$3:$F$12,Paramètres!$G$3:$G$12,"")="","",IF($H87&gt;_xlfn.XLOOKUP($E87,Paramètres!$F$3:$F$12,Paramètres!$G$3:$G$12,""),"Seuil interne dépassé","")),""))</f>
        <v/>
      </c>
      <c r="S87" s="9">
        <f>IF($J87="","",IF(OR($K87="Validée",$K87="Refusée"),"",IF(TODAY()-$J87&gt;Paramètres!$B$6,"Délai cible dépassé","")))</f>
        <v/>
      </c>
      <c r="T87" s="9">
        <f>IF($A87="","",IF(COUNTIF('Dépenses'!$A$4:$A$123,$A87)&gt;1,"Doublon",""))</f>
        <v/>
      </c>
    </row>
    <row r="88" ht="22" customHeight="1">
      <c r="A88" s="18" t="n"/>
      <c r="B88" s="18" t="n"/>
      <c r="C88" s="18" t="n"/>
      <c r="D88" s="34" t="n"/>
      <c r="E88" s="18" t="n"/>
      <c r="F88" s="20" t="n"/>
      <c r="G88" s="18" t="n"/>
      <c r="H88" s="35" t="n"/>
      <c r="I88" s="22" t="n"/>
      <c r="J88" s="34" t="n"/>
      <c r="K88" s="22" t="n"/>
      <c r="L88" s="35" t="n"/>
      <c r="M88" s="35" t="n"/>
      <c r="N88" s="34" t="n"/>
      <c r="O88" s="20" t="n"/>
      <c r="P88" s="30">
        <f>IF(OR($K88&lt;&gt;"Validée",$L88=""),"",IF($G88="Personnel",MAX(0,$L88-IF($M88="",0,$M88)),0))</f>
        <v/>
      </c>
      <c r="Q88" s="6">
        <f>IF($H88="","",IF($I88="Non","Justificatif à vérifier",""))</f>
        <v/>
      </c>
      <c r="R88" s="6">
        <f>IF($H88="","",IFERROR(IF(_xlfn.XLOOKUP($E88,Paramètres!$F$3:$F$12,Paramètres!$G$3:$G$12,"")="","",IF($H88&gt;_xlfn.XLOOKUP($E88,Paramètres!$F$3:$F$12,Paramètres!$G$3:$G$12,""),"Seuil interne dépassé","")),""))</f>
        <v/>
      </c>
      <c r="S88" s="6">
        <f>IF($J88="","",IF(OR($K88="Validée",$K88="Refusée"),"",IF(TODAY()-$J88&gt;Paramètres!$B$6,"Délai cible dépassé","")))</f>
        <v/>
      </c>
      <c r="T88" s="6">
        <f>IF($A88="","",IF(COUNTIF('Dépenses'!$A$4:$A$123,$A88)&gt;1,"Doublon",""))</f>
        <v/>
      </c>
    </row>
    <row r="89" ht="22" customHeight="1">
      <c r="A89" s="18" t="n"/>
      <c r="B89" s="18" t="n"/>
      <c r="C89" s="18" t="n"/>
      <c r="D89" s="34" t="n"/>
      <c r="E89" s="18" t="n"/>
      <c r="F89" s="20" t="n"/>
      <c r="G89" s="18" t="n"/>
      <c r="H89" s="35" t="n"/>
      <c r="I89" s="22" t="n"/>
      <c r="J89" s="34" t="n"/>
      <c r="K89" s="22" t="n"/>
      <c r="L89" s="35" t="n"/>
      <c r="M89" s="35" t="n"/>
      <c r="N89" s="34" t="n"/>
      <c r="O89" s="20" t="n"/>
      <c r="P89" s="29">
        <f>IF(OR($K89&lt;&gt;"Validée",$L89=""),"",IF($G89="Personnel",MAX(0,$L89-IF($M89="",0,$M89)),0))</f>
        <v/>
      </c>
      <c r="Q89" s="9">
        <f>IF($H89="","",IF($I89="Non","Justificatif à vérifier",""))</f>
        <v/>
      </c>
      <c r="R89" s="9">
        <f>IF($H89="","",IFERROR(IF(_xlfn.XLOOKUP($E89,Paramètres!$F$3:$F$12,Paramètres!$G$3:$G$12,"")="","",IF($H89&gt;_xlfn.XLOOKUP($E89,Paramètres!$F$3:$F$12,Paramètres!$G$3:$G$12,""),"Seuil interne dépassé","")),""))</f>
        <v/>
      </c>
      <c r="S89" s="9">
        <f>IF($J89="","",IF(OR($K89="Validée",$K89="Refusée"),"",IF(TODAY()-$J89&gt;Paramètres!$B$6,"Délai cible dépassé","")))</f>
        <v/>
      </c>
      <c r="T89" s="9">
        <f>IF($A89="","",IF(COUNTIF('Dépenses'!$A$4:$A$123,$A89)&gt;1,"Doublon",""))</f>
        <v/>
      </c>
    </row>
    <row r="90" ht="22" customHeight="1">
      <c r="A90" s="18" t="n"/>
      <c r="B90" s="18" t="n"/>
      <c r="C90" s="18" t="n"/>
      <c r="D90" s="34" t="n"/>
      <c r="E90" s="18" t="n"/>
      <c r="F90" s="20" t="n"/>
      <c r="G90" s="18" t="n"/>
      <c r="H90" s="35" t="n"/>
      <c r="I90" s="22" t="n"/>
      <c r="J90" s="34" t="n"/>
      <c r="K90" s="22" t="n"/>
      <c r="L90" s="35" t="n"/>
      <c r="M90" s="35" t="n"/>
      <c r="N90" s="34" t="n"/>
      <c r="O90" s="20" t="n"/>
      <c r="P90" s="30">
        <f>IF(OR($K90&lt;&gt;"Validée",$L90=""),"",IF($G90="Personnel",MAX(0,$L90-IF($M90="",0,$M90)),0))</f>
        <v/>
      </c>
      <c r="Q90" s="6">
        <f>IF($H90="","",IF($I90="Non","Justificatif à vérifier",""))</f>
        <v/>
      </c>
      <c r="R90" s="6">
        <f>IF($H90="","",IFERROR(IF(_xlfn.XLOOKUP($E90,Paramètres!$F$3:$F$12,Paramètres!$G$3:$G$12,"")="","",IF($H90&gt;_xlfn.XLOOKUP($E90,Paramètres!$F$3:$F$12,Paramètres!$G$3:$G$12,""),"Seuil interne dépassé","")),""))</f>
        <v/>
      </c>
      <c r="S90" s="6">
        <f>IF($J90="","",IF(OR($K90="Validée",$K90="Refusée"),"",IF(TODAY()-$J90&gt;Paramètres!$B$6,"Délai cible dépassé","")))</f>
        <v/>
      </c>
      <c r="T90" s="6">
        <f>IF($A90="","",IF(COUNTIF('Dépenses'!$A$4:$A$123,$A90)&gt;1,"Doublon",""))</f>
        <v/>
      </c>
    </row>
    <row r="91" ht="22" customHeight="1">
      <c r="A91" s="18" t="n"/>
      <c r="B91" s="18" t="n"/>
      <c r="C91" s="18" t="n"/>
      <c r="D91" s="34" t="n"/>
      <c r="E91" s="18" t="n"/>
      <c r="F91" s="20" t="n"/>
      <c r="G91" s="18" t="n"/>
      <c r="H91" s="35" t="n"/>
      <c r="I91" s="22" t="n"/>
      <c r="J91" s="34" t="n"/>
      <c r="K91" s="22" t="n"/>
      <c r="L91" s="35" t="n"/>
      <c r="M91" s="35" t="n"/>
      <c r="N91" s="34" t="n"/>
      <c r="O91" s="20" t="n"/>
      <c r="P91" s="29">
        <f>IF(OR($K91&lt;&gt;"Validée",$L91=""),"",IF($G91="Personnel",MAX(0,$L91-IF($M91="",0,$M91)),0))</f>
        <v/>
      </c>
      <c r="Q91" s="9">
        <f>IF($H91="","",IF($I91="Non","Justificatif à vérifier",""))</f>
        <v/>
      </c>
      <c r="R91" s="9">
        <f>IF($H91="","",IFERROR(IF(_xlfn.XLOOKUP($E91,Paramètres!$F$3:$F$12,Paramètres!$G$3:$G$12,"")="","",IF($H91&gt;_xlfn.XLOOKUP($E91,Paramètres!$F$3:$F$12,Paramètres!$G$3:$G$12,""),"Seuil interne dépassé","")),""))</f>
        <v/>
      </c>
      <c r="S91" s="9">
        <f>IF($J91="","",IF(OR($K91="Validée",$K91="Refusée"),"",IF(TODAY()-$J91&gt;Paramètres!$B$6,"Délai cible dépassé","")))</f>
        <v/>
      </c>
      <c r="T91" s="9">
        <f>IF($A91="","",IF(COUNTIF('Dépenses'!$A$4:$A$123,$A91)&gt;1,"Doublon",""))</f>
        <v/>
      </c>
    </row>
    <row r="92" ht="22" customHeight="1">
      <c r="A92" s="18" t="n"/>
      <c r="B92" s="18" t="n"/>
      <c r="C92" s="18" t="n"/>
      <c r="D92" s="34" t="n"/>
      <c r="E92" s="18" t="n"/>
      <c r="F92" s="20" t="n"/>
      <c r="G92" s="18" t="n"/>
      <c r="H92" s="35" t="n"/>
      <c r="I92" s="22" t="n"/>
      <c r="J92" s="34" t="n"/>
      <c r="K92" s="22" t="n"/>
      <c r="L92" s="35" t="n"/>
      <c r="M92" s="35" t="n"/>
      <c r="N92" s="34" t="n"/>
      <c r="O92" s="20" t="n"/>
      <c r="P92" s="30">
        <f>IF(OR($K92&lt;&gt;"Validée",$L92=""),"",IF($G92="Personnel",MAX(0,$L92-IF($M92="",0,$M92)),0))</f>
        <v/>
      </c>
      <c r="Q92" s="6">
        <f>IF($H92="","",IF($I92="Non","Justificatif à vérifier",""))</f>
        <v/>
      </c>
      <c r="R92" s="6">
        <f>IF($H92="","",IFERROR(IF(_xlfn.XLOOKUP($E92,Paramètres!$F$3:$F$12,Paramètres!$G$3:$G$12,"")="","",IF($H92&gt;_xlfn.XLOOKUP($E92,Paramètres!$F$3:$F$12,Paramètres!$G$3:$G$12,""),"Seuil interne dépassé","")),""))</f>
        <v/>
      </c>
      <c r="S92" s="6">
        <f>IF($J92="","",IF(OR($K92="Validée",$K92="Refusée"),"",IF(TODAY()-$J92&gt;Paramètres!$B$6,"Délai cible dépassé","")))</f>
        <v/>
      </c>
      <c r="T92" s="6">
        <f>IF($A92="","",IF(COUNTIF('Dépenses'!$A$4:$A$123,$A92)&gt;1,"Doublon",""))</f>
        <v/>
      </c>
    </row>
    <row r="93" ht="22" customHeight="1">
      <c r="A93" s="18" t="n"/>
      <c r="B93" s="18" t="n"/>
      <c r="C93" s="18" t="n"/>
      <c r="D93" s="34" t="n"/>
      <c r="E93" s="18" t="n"/>
      <c r="F93" s="20" t="n"/>
      <c r="G93" s="18" t="n"/>
      <c r="H93" s="35" t="n"/>
      <c r="I93" s="22" t="n"/>
      <c r="J93" s="34" t="n"/>
      <c r="K93" s="22" t="n"/>
      <c r="L93" s="35" t="n"/>
      <c r="M93" s="35" t="n"/>
      <c r="N93" s="34" t="n"/>
      <c r="O93" s="20" t="n"/>
      <c r="P93" s="29">
        <f>IF(OR($K93&lt;&gt;"Validée",$L93=""),"",IF($G93="Personnel",MAX(0,$L93-IF($M93="",0,$M93)),0))</f>
        <v/>
      </c>
      <c r="Q93" s="9">
        <f>IF($H93="","",IF($I93="Non","Justificatif à vérifier",""))</f>
        <v/>
      </c>
      <c r="R93" s="9">
        <f>IF($H93="","",IFERROR(IF(_xlfn.XLOOKUP($E93,Paramètres!$F$3:$F$12,Paramètres!$G$3:$G$12,"")="","",IF($H93&gt;_xlfn.XLOOKUP($E93,Paramètres!$F$3:$F$12,Paramètres!$G$3:$G$12,""),"Seuil interne dépassé","")),""))</f>
        <v/>
      </c>
      <c r="S93" s="9">
        <f>IF($J93="","",IF(OR($K93="Validée",$K93="Refusée"),"",IF(TODAY()-$J93&gt;Paramètres!$B$6,"Délai cible dépassé","")))</f>
        <v/>
      </c>
      <c r="T93" s="9">
        <f>IF($A93="","",IF(COUNTIF('Dépenses'!$A$4:$A$123,$A93)&gt;1,"Doublon",""))</f>
        <v/>
      </c>
    </row>
    <row r="94" ht="22" customHeight="1">
      <c r="A94" s="18" t="n"/>
      <c r="B94" s="18" t="n"/>
      <c r="C94" s="18" t="n"/>
      <c r="D94" s="34" t="n"/>
      <c r="E94" s="18" t="n"/>
      <c r="F94" s="20" t="n"/>
      <c r="G94" s="18" t="n"/>
      <c r="H94" s="35" t="n"/>
      <c r="I94" s="22" t="n"/>
      <c r="J94" s="34" t="n"/>
      <c r="K94" s="22" t="n"/>
      <c r="L94" s="35" t="n"/>
      <c r="M94" s="35" t="n"/>
      <c r="N94" s="34" t="n"/>
      <c r="O94" s="20" t="n"/>
      <c r="P94" s="30">
        <f>IF(OR($K94&lt;&gt;"Validée",$L94=""),"",IF($G94="Personnel",MAX(0,$L94-IF($M94="",0,$M94)),0))</f>
        <v/>
      </c>
      <c r="Q94" s="6">
        <f>IF($H94="","",IF($I94="Non","Justificatif à vérifier",""))</f>
        <v/>
      </c>
      <c r="R94" s="6">
        <f>IF($H94="","",IFERROR(IF(_xlfn.XLOOKUP($E94,Paramètres!$F$3:$F$12,Paramètres!$G$3:$G$12,"")="","",IF($H94&gt;_xlfn.XLOOKUP($E94,Paramètres!$F$3:$F$12,Paramètres!$G$3:$G$12,""),"Seuil interne dépassé","")),""))</f>
        <v/>
      </c>
      <c r="S94" s="6">
        <f>IF($J94="","",IF(OR($K94="Validée",$K94="Refusée"),"",IF(TODAY()-$J94&gt;Paramètres!$B$6,"Délai cible dépassé","")))</f>
        <v/>
      </c>
      <c r="T94" s="6">
        <f>IF($A94="","",IF(COUNTIF('Dépenses'!$A$4:$A$123,$A94)&gt;1,"Doublon",""))</f>
        <v/>
      </c>
    </row>
    <row r="95" ht="22" customHeight="1">
      <c r="A95" s="18" t="n"/>
      <c r="B95" s="18" t="n"/>
      <c r="C95" s="18" t="n"/>
      <c r="D95" s="34" t="n"/>
      <c r="E95" s="18" t="n"/>
      <c r="F95" s="20" t="n"/>
      <c r="G95" s="18" t="n"/>
      <c r="H95" s="35" t="n"/>
      <c r="I95" s="22" t="n"/>
      <c r="J95" s="34" t="n"/>
      <c r="K95" s="22" t="n"/>
      <c r="L95" s="35" t="n"/>
      <c r="M95" s="35" t="n"/>
      <c r="N95" s="34" t="n"/>
      <c r="O95" s="20" t="n"/>
      <c r="P95" s="29">
        <f>IF(OR($K95&lt;&gt;"Validée",$L95=""),"",IF($G95="Personnel",MAX(0,$L95-IF($M95="",0,$M95)),0))</f>
        <v/>
      </c>
      <c r="Q95" s="9">
        <f>IF($H95="","",IF($I95="Non","Justificatif à vérifier",""))</f>
        <v/>
      </c>
      <c r="R95" s="9">
        <f>IF($H95="","",IFERROR(IF(_xlfn.XLOOKUP($E95,Paramètres!$F$3:$F$12,Paramètres!$G$3:$G$12,"")="","",IF($H95&gt;_xlfn.XLOOKUP($E95,Paramètres!$F$3:$F$12,Paramètres!$G$3:$G$12,""),"Seuil interne dépassé","")),""))</f>
        <v/>
      </c>
      <c r="S95" s="9">
        <f>IF($J95="","",IF(OR($K95="Validée",$K95="Refusée"),"",IF(TODAY()-$J95&gt;Paramètres!$B$6,"Délai cible dépassé","")))</f>
        <v/>
      </c>
      <c r="T95" s="9">
        <f>IF($A95="","",IF(COUNTIF('Dépenses'!$A$4:$A$123,$A95)&gt;1,"Doublon",""))</f>
        <v/>
      </c>
    </row>
    <row r="96" ht="22" customHeight="1">
      <c r="A96" s="18" t="n"/>
      <c r="B96" s="18" t="n"/>
      <c r="C96" s="18" t="n"/>
      <c r="D96" s="34" t="n"/>
      <c r="E96" s="18" t="n"/>
      <c r="F96" s="20" t="n"/>
      <c r="G96" s="18" t="n"/>
      <c r="H96" s="35" t="n"/>
      <c r="I96" s="22" t="n"/>
      <c r="J96" s="34" t="n"/>
      <c r="K96" s="22" t="n"/>
      <c r="L96" s="35" t="n"/>
      <c r="M96" s="35" t="n"/>
      <c r="N96" s="34" t="n"/>
      <c r="O96" s="20" t="n"/>
      <c r="P96" s="30">
        <f>IF(OR($K96&lt;&gt;"Validée",$L96=""),"",IF($G96="Personnel",MAX(0,$L96-IF($M96="",0,$M96)),0))</f>
        <v/>
      </c>
      <c r="Q96" s="6">
        <f>IF($H96="","",IF($I96="Non","Justificatif à vérifier",""))</f>
        <v/>
      </c>
      <c r="R96" s="6">
        <f>IF($H96="","",IFERROR(IF(_xlfn.XLOOKUP($E96,Paramètres!$F$3:$F$12,Paramètres!$G$3:$G$12,"")="","",IF($H96&gt;_xlfn.XLOOKUP($E96,Paramètres!$F$3:$F$12,Paramètres!$G$3:$G$12,""),"Seuil interne dépassé","")),""))</f>
        <v/>
      </c>
      <c r="S96" s="6">
        <f>IF($J96="","",IF(OR($K96="Validée",$K96="Refusée"),"",IF(TODAY()-$J96&gt;Paramètres!$B$6,"Délai cible dépassé","")))</f>
        <v/>
      </c>
      <c r="T96" s="6">
        <f>IF($A96="","",IF(COUNTIF('Dépenses'!$A$4:$A$123,$A96)&gt;1,"Doublon",""))</f>
        <v/>
      </c>
    </row>
    <row r="97" ht="22" customHeight="1">
      <c r="A97" s="18" t="n"/>
      <c r="B97" s="18" t="n"/>
      <c r="C97" s="18" t="n"/>
      <c r="D97" s="34" t="n"/>
      <c r="E97" s="18" t="n"/>
      <c r="F97" s="20" t="n"/>
      <c r="G97" s="18" t="n"/>
      <c r="H97" s="35" t="n"/>
      <c r="I97" s="22" t="n"/>
      <c r="J97" s="34" t="n"/>
      <c r="K97" s="22" t="n"/>
      <c r="L97" s="35" t="n"/>
      <c r="M97" s="35" t="n"/>
      <c r="N97" s="34" t="n"/>
      <c r="O97" s="20" t="n"/>
      <c r="P97" s="29">
        <f>IF(OR($K97&lt;&gt;"Validée",$L97=""),"",IF($G97="Personnel",MAX(0,$L97-IF($M97="",0,$M97)),0))</f>
        <v/>
      </c>
      <c r="Q97" s="9">
        <f>IF($H97="","",IF($I97="Non","Justificatif à vérifier",""))</f>
        <v/>
      </c>
      <c r="R97" s="9">
        <f>IF($H97="","",IFERROR(IF(_xlfn.XLOOKUP($E97,Paramètres!$F$3:$F$12,Paramètres!$G$3:$G$12,"")="","",IF($H97&gt;_xlfn.XLOOKUP($E97,Paramètres!$F$3:$F$12,Paramètres!$G$3:$G$12,""),"Seuil interne dépassé","")),""))</f>
        <v/>
      </c>
      <c r="S97" s="9">
        <f>IF($J97="","",IF(OR($K97="Validée",$K97="Refusée"),"",IF(TODAY()-$J97&gt;Paramètres!$B$6,"Délai cible dépassé","")))</f>
        <v/>
      </c>
      <c r="T97" s="9">
        <f>IF($A97="","",IF(COUNTIF('Dépenses'!$A$4:$A$123,$A97)&gt;1,"Doublon",""))</f>
        <v/>
      </c>
    </row>
    <row r="98" ht="22" customHeight="1">
      <c r="A98" s="18" t="n"/>
      <c r="B98" s="18" t="n"/>
      <c r="C98" s="18" t="n"/>
      <c r="D98" s="34" t="n"/>
      <c r="E98" s="18" t="n"/>
      <c r="F98" s="20" t="n"/>
      <c r="G98" s="18" t="n"/>
      <c r="H98" s="35" t="n"/>
      <c r="I98" s="22" t="n"/>
      <c r="J98" s="34" t="n"/>
      <c r="K98" s="22" t="n"/>
      <c r="L98" s="35" t="n"/>
      <c r="M98" s="35" t="n"/>
      <c r="N98" s="34" t="n"/>
      <c r="O98" s="20" t="n"/>
      <c r="P98" s="30">
        <f>IF(OR($K98&lt;&gt;"Validée",$L98=""),"",IF($G98="Personnel",MAX(0,$L98-IF($M98="",0,$M98)),0))</f>
        <v/>
      </c>
      <c r="Q98" s="6">
        <f>IF($H98="","",IF($I98="Non","Justificatif à vérifier",""))</f>
        <v/>
      </c>
      <c r="R98" s="6">
        <f>IF($H98="","",IFERROR(IF(_xlfn.XLOOKUP($E98,Paramètres!$F$3:$F$12,Paramètres!$G$3:$G$12,"")="","",IF($H98&gt;_xlfn.XLOOKUP($E98,Paramètres!$F$3:$F$12,Paramètres!$G$3:$G$12,""),"Seuil interne dépassé","")),""))</f>
        <v/>
      </c>
      <c r="S98" s="6">
        <f>IF($J98="","",IF(OR($K98="Validée",$K98="Refusée"),"",IF(TODAY()-$J98&gt;Paramètres!$B$6,"Délai cible dépassé","")))</f>
        <v/>
      </c>
      <c r="T98" s="6">
        <f>IF($A98="","",IF(COUNTIF('Dépenses'!$A$4:$A$123,$A98)&gt;1,"Doublon",""))</f>
        <v/>
      </c>
    </row>
    <row r="99" ht="22" customHeight="1">
      <c r="A99" s="18" t="n"/>
      <c r="B99" s="18" t="n"/>
      <c r="C99" s="18" t="n"/>
      <c r="D99" s="34" t="n"/>
      <c r="E99" s="18" t="n"/>
      <c r="F99" s="20" t="n"/>
      <c r="G99" s="18" t="n"/>
      <c r="H99" s="35" t="n"/>
      <c r="I99" s="22" t="n"/>
      <c r="J99" s="34" t="n"/>
      <c r="K99" s="22" t="n"/>
      <c r="L99" s="35" t="n"/>
      <c r="M99" s="35" t="n"/>
      <c r="N99" s="34" t="n"/>
      <c r="O99" s="20" t="n"/>
      <c r="P99" s="29">
        <f>IF(OR($K99&lt;&gt;"Validée",$L99=""),"",IF($G99="Personnel",MAX(0,$L99-IF($M99="",0,$M99)),0))</f>
        <v/>
      </c>
      <c r="Q99" s="9">
        <f>IF($H99="","",IF($I99="Non","Justificatif à vérifier",""))</f>
        <v/>
      </c>
      <c r="R99" s="9">
        <f>IF($H99="","",IFERROR(IF(_xlfn.XLOOKUP($E99,Paramètres!$F$3:$F$12,Paramètres!$G$3:$G$12,"")="","",IF($H99&gt;_xlfn.XLOOKUP($E99,Paramètres!$F$3:$F$12,Paramètres!$G$3:$G$12,""),"Seuil interne dépassé","")),""))</f>
        <v/>
      </c>
      <c r="S99" s="9">
        <f>IF($J99="","",IF(OR($K99="Validée",$K99="Refusée"),"",IF(TODAY()-$J99&gt;Paramètres!$B$6,"Délai cible dépassé","")))</f>
        <v/>
      </c>
      <c r="T99" s="9">
        <f>IF($A99="","",IF(COUNTIF('Dépenses'!$A$4:$A$123,$A99)&gt;1,"Doublon",""))</f>
        <v/>
      </c>
    </row>
    <row r="100" ht="22" customHeight="1">
      <c r="A100" s="18" t="n"/>
      <c r="B100" s="18" t="n"/>
      <c r="C100" s="18" t="n"/>
      <c r="D100" s="34" t="n"/>
      <c r="E100" s="18" t="n"/>
      <c r="F100" s="20" t="n"/>
      <c r="G100" s="18" t="n"/>
      <c r="H100" s="35" t="n"/>
      <c r="I100" s="22" t="n"/>
      <c r="J100" s="34" t="n"/>
      <c r="K100" s="22" t="n"/>
      <c r="L100" s="35" t="n"/>
      <c r="M100" s="35" t="n"/>
      <c r="N100" s="34" t="n"/>
      <c r="O100" s="20" t="n"/>
      <c r="P100" s="30">
        <f>IF(OR($K100&lt;&gt;"Validée",$L100=""),"",IF($G100="Personnel",MAX(0,$L100-IF($M100="",0,$M100)),0))</f>
        <v/>
      </c>
      <c r="Q100" s="6">
        <f>IF($H100="","",IF($I100="Non","Justificatif à vérifier",""))</f>
        <v/>
      </c>
      <c r="R100" s="6">
        <f>IF($H100="","",IFERROR(IF(_xlfn.XLOOKUP($E100,Paramètres!$F$3:$F$12,Paramètres!$G$3:$G$12,"")="","",IF($H100&gt;_xlfn.XLOOKUP($E100,Paramètres!$F$3:$F$12,Paramètres!$G$3:$G$12,""),"Seuil interne dépassé","")),""))</f>
        <v/>
      </c>
      <c r="S100" s="6">
        <f>IF($J100="","",IF(OR($K100="Validée",$K100="Refusée"),"",IF(TODAY()-$J100&gt;Paramètres!$B$6,"Délai cible dépassé","")))</f>
        <v/>
      </c>
      <c r="T100" s="6">
        <f>IF($A100="","",IF(COUNTIF('Dépenses'!$A$4:$A$123,$A100)&gt;1,"Doublon",""))</f>
        <v/>
      </c>
    </row>
    <row r="101" ht="22" customHeight="1">
      <c r="A101" s="18" t="n"/>
      <c r="B101" s="18" t="n"/>
      <c r="C101" s="18" t="n"/>
      <c r="D101" s="34" t="n"/>
      <c r="E101" s="18" t="n"/>
      <c r="F101" s="20" t="n"/>
      <c r="G101" s="18" t="n"/>
      <c r="H101" s="35" t="n"/>
      <c r="I101" s="22" t="n"/>
      <c r="J101" s="34" t="n"/>
      <c r="K101" s="22" t="n"/>
      <c r="L101" s="35" t="n"/>
      <c r="M101" s="35" t="n"/>
      <c r="N101" s="34" t="n"/>
      <c r="O101" s="20" t="n"/>
      <c r="P101" s="29">
        <f>IF(OR($K101&lt;&gt;"Validée",$L101=""),"",IF($G101="Personnel",MAX(0,$L101-IF($M101="",0,$M101)),0))</f>
        <v/>
      </c>
      <c r="Q101" s="9">
        <f>IF($H101="","",IF($I101="Non","Justificatif à vérifier",""))</f>
        <v/>
      </c>
      <c r="R101" s="9">
        <f>IF($H101="","",IFERROR(IF(_xlfn.XLOOKUP($E101,Paramètres!$F$3:$F$12,Paramètres!$G$3:$G$12,"")="","",IF($H101&gt;_xlfn.XLOOKUP($E101,Paramètres!$F$3:$F$12,Paramètres!$G$3:$G$12,""),"Seuil interne dépassé","")),""))</f>
        <v/>
      </c>
      <c r="S101" s="9">
        <f>IF($J101="","",IF(OR($K101="Validée",$K101="Refusée"),"",IF(TODAY()-$J101&gt;Paramètres!$B$6,"Délai cible dépassé","")))</f>
        <v/>
      </c>
      <c r="T101" s="9">
        <f>IF($A101="","",IF(COUNTIF('Dépenses'!$A$4:$A$123,$A101)&gt;1,"Doublon",""))</f>
        <v/>
      </c>
    </row>
    <row r="102" ht="22" customHeight="1">
      <c r="A102" s="18" t="n"/>
      <c r="B102" s="18" t="n"/>
      <c r="C102" s="18" t="n"/>
      <c r="D102" s="34" t="n"/>
      <c r="E102" s="18" t="n"/>
      <c r="F102" s="20" t="n"/>
      <c r="G102" s="18" t="n"/>
      <c r="H102" s="35" t="n"/>
      <c r="I102" s="22" t="n"/>
      <c r="J102" s="34" t="n"/>
      <c r="K102" s="22" t="n"/>
      <c r="L102" s="35" t="n"/>
      <c r="M102" s="35" t="n"/>
      <c r="N102" s="34" t="n"/>
      <c r="O102" s="20" t="n"/>
      <c r="P102" s="30">
        <f>IF(OR($K102&lt;&gt;"Validée",$L102=""),"",IF($G102="Personnel",MAX(0,$L102-IF($M102="",0,$M102)),0))</f>
        <v/>
      </c>
      <c r="Q102" s="6">
        <f>IF($H102="","",IF($I102="Non","Justificatif à vérifier",""))</f>
        <v/>
      </c>
      <c r="R102" s="6">
        <f>IF($H102="","",IFERROR(IF(_xlfn.XLOOKUP($E102,Paramètres!$F$3:$F$12,Paramètres!$G$3:$G$12,"")="","",IF($H102&gt;_xlfn.XLOOKUP($E102,Paramètres!$F$3:$F$12,Paramètres!$G$3:$G$12,""),"Seuil interne dépassé","")),""))</f>
        <v/>
      </c>
      <c r="S102" s="6">
        <f>IF($J102="","",IF(OR($K102="Validée",$K102="Refusée"),"",IF(TODAY()-$J102&gt;Paramètres!$B$6,"Délai cible dépassé","")))</f>
        <v/>
      </c>
      <c r="T102" s="6">
        <f>IF($A102="","",IF(COUNTIF('Dépenses'!$A$4:$A$123,$A102)&gt;1,"Doublon",""))</f>
        <v/>
      </c>
    </row>
    <row r="103" ht="22" customHeight="1">
      <c r="A103" s="18" t="n"/>
      <c r="B103" s="18" t="n"/>
      <c r="C103" s="18" t="n"/>
      <c r="D103" s="34" t="n"/>
      <c r="E103" s="18" t="n"/>
      <c r="F103" s="20" t="n"/>
      <c r="G103" s="18" t="n"/>
      <c r="H103" s="35" t="n"/>
      <c r="I103" s="22" t="n"/>
      <c r="J103" s="34" t="n"/>
      <c r="K103" s="22" t="n"/>
      <c r="L103" s="35" t="n"/>
      <c r="M103" s="35" t="n"/>
      <c r="N103" s="34" t="n"/>
      <c r="O103" s="20" t="n"/>
      <c r="P103" s="29">
        <f>IF(OR($K103&lt;&gt;"Validée",$L103=""),"",IF($G103="Personnel",MAX(0,$L103-IF($M103="",0,$M103)),0))</f>
        <v/>
      </c>
      <c r="Q103" s="9">
        <f>IF($H103="","",IF($I103="Non","Justificatif à vérifier",""))</f>
        <v/>
      </c>
      <c r="R103" s="9">
        <f>IF($H103="","",IFERROR(IF(_xlfn.XLOOKUP($E103,Paramètres!$F$3:$F$12,Paramètres!$G$3:$G$12,"")="","",IF($H103&gt;_xlfn.XLOOKUP($E103,Paramètres!$F$3:$F$12,Paramètres!$G$3:$G$12,""),"Seuil interne dépassé","")),""))</f>
        <v/>
      </c>
      <c r="S103" s="9">
        <f>IF($J103="","",IF(OR($K103="Validée",$K103="Refusée"),"",IF(TODAY()-$J103&gt;Paramètres!$B$6,"Délai cible dépassé","")))</f>
        <v/>
      </c>
      <c r="T103" s="9">
        <f>IF($A103="","",IF(COUNTIF('Dépenses'!$A$4:$A$123,$A103)&gt;1,"Doublon",""))</f>
        <v/>
      </c>
    </row>
    <row r="104" ht="22" customHeight="1">
      <c r="A104" s="18" t="n"/>
      <c r="B104" s="18" t="n"/>
      <c r="C104" s="18" t="n"/>
      <c r="D104" s="34" t="n"/>
      <c r="E104" s="18" t="n"/>
      <c r="F104" s="20" t="n"/>
      <c r="G104" s="18" t="n"/>
      <c r="H104" s="35" t="n"/>
      <c r="I104" s="22" t="n"/>
      <c r="J104" s="34" t="n"/>
      <c r="K104" s="22" t="n"/>
      <c r="L104" s="35" t="n"/>
      <c r="M104" s="35" t="n"/>
      <c r="N104" s="34" t="n"/>
      <c r="O104" s="20" t="n"/>
      <c r="P104" s="30">
        <f>IF(OR($K104&lt;&gt;"Validée",$L104=""),"",IF($G104="Personnel",MAX(0,$L104-IF($M104="",0,$M104)),0))</f>
        <v/>
      </c>
      <c r="Q104" s="6">
        <f>IF($H104="","",IF($I104="Non","Justificatif à vérifier",""))</f>
        <v/>
      </c>
      <c r="R104" s="6">
        <f>IF($H104="","",IFERROR(IF(_xlfn.XLOOKUP($E104,Paramètres!$F$3:$F$12,Paramètres!$G$3:$G$12,"")="","",IF($H104&gt;_xlfn.XLOOKUP($E104,Paramètres!$F$3:$F$12,Paramètres!$G$3:$G$12,""),"Seuil interne dépassé","")),""))</f>
        <v/>
      </c>
      <c r="S104" s="6">
        <f>IF($J104="","",IF(OR($K104="Validée",$K104="Refusée"),"",IF(TODAY()-$J104&gt;Paramètres!$B$6,"Délai cible dépassé","")))</f>
        <v/>
      </c>
      <c r="T104" s="6">
        <f>IF($A104="","",IF(COUNTIF('Dépenses'!$A$4:$A$123,$A104)&gt;1,"Doublon",""))</f>
        <v/>
      </c>
    </row>
    <row r="105" ht="22" customHeight="1">
      <c r="A105" s="18" t="n"/>
      <c r="B105" s="18" t="n"/>
      <c r="C105" s="18" t="n"/>
      <c r="D105" s="34" t="n"/>
      <c r="E105" s="18" t="n"/>
      <c r="F105" s="20" t="n"/>
      <c r="G105" s="18" t="n"/>
      <c r="H105" s="35" t="n"/>
      <c r="I105" s="22" t="n"/>
      <c r="J105" s="34" t="n"/>
      <c r="K105" s="22" t="n"/>
      <c r="L105" s="35" t="n"/>
      <c r="M105" s="35" t="n"/>
      <c r="N105" s="34" t="n"/>
      <c r="O105" s="20" t="n"/>
      <c r="P105" s="29">
        <f>IF(OR($K105&lt;&gt;"Validée",$L105=""),"",IF($G105="Personnel",MAX(0,$L105-IF($M105="",0,$M105)),0))</f>
        <v/>
      </c>
      <c r="Q105" s="9">
        <f>IF($H105="","",IF($I105="Non","Justificatif à vérifier",""))</f>
        <v/>
      </c>
      <c r="R105" s="9">
        <f>IF($H105="","",IFERROR(IF(_xlfn.XLOOKUP($E105,Paramètres!$F$3:$F$12,Paramètres!$G$3:$G$12,"")="","",IF($H105&gt;_xlfn.XLOOKUP($E105,Paramètres!$F$3:$F$12,Paramètres!$G$3:$G$12,""),"Seuil interne dépassé","")),""))</f>
        <v/>
      </c>
      <c r="S105" s="9">
        <f>IF($J105="","",IF(OR($K105="Validée",$K105="Refusée"),"",IF(TODAY()-$J105&gt;Paramètres!$B$6,"Délai cible dépassé","")))</f>
        <v/>
      </c>
      <c r="T105" s="9">
        <f>IF($A105="","",IF(COUNTIF('Dépenses'!$A$4:$A$123,$A105)&gt;1,"Doublon",""))</f>
        <v/>
      </c>
    </row>
    <row r="106" ht="22" customHeight="1">
      <c r="A106" s="18" t="n"/>
      <c r="B106" s="18" t="n"/>
      <c r="C106" s="18" t="n"/>
      <c r="D106" s="34" t="n"/>
      <c r="E106" s="18" t="n"/>
      <c r="F106" s="20" t="n"/>
      <c r="G106" s="18" t="n"/>
      <c r="H106" s="35" t="n"/>
      <c r="I106" s="22" t="n"/>
      <c r="J106" s="34" t="n"/>
      <c r="K106" s="22" t="n"/>
      <c r="L106" s="35" t="n"/>
      <c r="M106" s="35" t="n"/>
      <c r="N106" s="34" t="n"/>
      <c r="O106" s="20" t="n"/>
      <c r="P106" s="30">
        <f>IF(OR($K106&lt;&gt;"Validée",$L106=""),"",IF($G106="Personnel",MAX(0,$L106-IF($M106="",0,$M106)),0))</f>
        <v/>
      </c>
      <c r="Q106" s="6">
        <f>IF($H106="","",IF($I106="Non","Justificatif à vérifier",""))</f>
        <v/>
      </c>
      <c r="R106" s="6">
        <f>IF($H106="","",IFERROR(IF(_xlfn.XLOOKUP($E106,Paramètres!$F$3:$F$12,Paramètres!$G$3:$G$12,"")="","",IF($H106&gt;_xlfn.XLOOKUP($E106,Paramètres!$F$3:$F$12,Paramètres!$G$3:$G$12,""),"Seuil interne dépassé","")),""))</f>
        <v/>
      </c>
      <c r="S106" s="6">
        <f>IF($J106="","",IF(OR($K106="Validée",$K106="Refusée"),"",IF(TODAY()-$J106&gt;Paramètres!$B$6,"Délai cible dépassé","")))</f>
        <v/>
      </c>
      <c r="T106" s="6">
        <f>IF($A106="","",IF(COUNTIF('Dépenses'!$A$4:$A$123,$A106)&gt;1,"Doublon",""))</f>
        <v/>
      </c>
    </row>
    <row r="107" ht="22" customHeight="1">
      <c r="A107" s="18" t="n"/>
      <c r="B107" s="18" t="n"/>
      <c r="C107" s="18" t="n"/>
      <c r="D107" s="34" t="n"/>
      <c r="E107" s="18" t="n"/>
      <c r="F107" s="20" t="n"/>
      <c r="G107" s="18" t="n"/>
      <c r="H107" s="35" t="n"/>
      <c r="I107" s="22" t="n"/>
      <c r="J107" s="34" t="n"/>
      <c r="K107" s="22" t="n"/>
      <c r="L107" s="35" t="n"/>
      <c r="M107" s="35" t="n"/>
      <c r="N107" s="34" t="n"/>
      <c r="O107" s="20" t="n"/>
      <c r="P107" s="29">
        <f>IF(OR($K107&lt;&gt;"Validée",$L107=""),"",IF($G107="Personnel",MAX(0,$L107-IF($M107="",0,$M107)),0))</f>
        <v/>
      </c>
      <c r="Q107" s="9">
        <f>IF($H107="","",IF($I107="Non","Justificatif à vérifier",""))</f>
        <v/>
      </c>
      <c r="R107" s="9">
        <f>IF($H107="","",IFERROR(IF(_xlfn.XLOOKUP($E107,Paramètres!$F$3:$F$12,Paramètres!$G$3:$G$12,"")="","",IF($H107&gt;_xlfn.XLOOKUP($E107,Paramètres!$F$3:$F$12,Paramètres!$G$3:$G$12,""),"Seuil interne dépassé","")),""))</f>
        <v/>
      </c>
      <c r="S107" s="9">
        <f>IF($J107="","",IF(OR($K107="Validée",$K107="Refusée"),"",IF(TODAY()-$J107&gt;Paramètres!$B$6,"Délai cible dépassé","")))</f>
        <v/>
      </c>
      <c r="T107" s="9">
        <f>IF($A107="","",IF(COUNTIF('Dépenses'!$A$4:$A$123,$A107)&gt;1,"Doublon",""))</f>
        <v/>
      </c>
    </row>
    <row r="108" ht="22" customHeight="1">
      <c r="A108" s="18" t="n"/>
      <c r="B108" s="18" t="n"/>
      <c r="C108" s="18" t="n"/>
      <c r="D108" s="34" t="n"/>
      <c r="E108" s="18" t="n"/>
      <c r="F108" s="20" t="n"/>
      <c r="G108" s="18" t="n"/>
      <c r="H108" s="35" t="n"/>
      <c r="I108" s="22" t="n"/>
      <c r="J108" s="34" t="n"/>
      <c r="K108" s="22" t="n"/>
      <c r="L108" s="35" t="n"/>
      <c r="M108" s="35" t="n"/>
      <c r="N108" s="34" t="n"/>
      <c r="O108" s="20" t="n"/>
      <c r="P108" s="30">
        <f>IF(OR($K108&lt;&gt;"Validée",$L108=""),"",IF($G108="Personnel",MAX(0,$L108-IF($M108="",0,$M108)),0))</f>
        <v/>
      </c>
      <c r="Q108" s="6">
        <f>IF($H108="","",IF($I108="Non","Justificatif à vérifier",""))</f>
        <v/>
      </c>
      <c r="R108" s="6">
        <f>IF($H108="","",IFERROR(IF(_xlfn.XLOOKUP($E108,Paramètres!$F$3:$F$12,Paramètres!$G$3:$G$12,"")="","",IF($H108&gt;_xlfn.XLOOKUP($E108,Paramètres!$F$3:$F$12,Paramètres!$G$3:$G$12,""),"Seuil interne dépassé","")),""))</f>
        <v/>
      </c>
      <c r="S108" s="6">
        <f>IF($J108="","",IF(OR($K108="Validée",$K108="Refusée"),"",IF(TODAY()-$J108&gt;Paramètres!$B$6,"Délai cible dépassé","")))</f>
        <v/>
      </c>
      <c r="T108" s="6">
        <f>IF($A108="","",IF(COUNTIF('Dépenses'!$A$4:$A$123,$A108)&gt;1,"Doublon",""))</f>
        <v/>
      </c>
    </row>
    <row r="109" ht="22" customHeight="1">
      <c r="A109" s="18" t="n"/>
      <c r="B109" s="18" t="n"/>
      <c r="C109" s="18" t="n"/>
      <c r="D109" s="34" t="n"/>
      <c r="E109" s="18" t="n"/>
      <c r="F109" s="20" t="n"/>
      <c r="G109" s="18" t="n"/>
      <c r="H109" s="35" t="n"/>
      <c r="I109" s="22" t="n"/>
      <c r="J109" s="34" t="n"/>
      <c r="K109" s="22" t="n"/>
      <c r="L109" s="35" t="n"/>
      <c r="M109" s="35" t="n"/>
      <c r="N109" s="34" t="n"/>
      <c r="O109" s="20" t="n"/>
      <c r="P109" s="29">
        <f>IF(OR($K109&lt;&gt;"Validée",$L109=""),"",IF($G109="Personnel",MAX(0,$L109-IF($M109="",0,$M109)),0))</f>
        <v/>
      </c>
      <c r="Q109" s="9">
        <f>IF($H109="","",IF($I109="Non","Justificatif à vérifier",""))</f>
        <v/>
      </c>
      <c r="R109" s="9">
        <f>IF($H109="","",IFERROR(IF(_xlfn.XLOOKUP($E109,Paramètres!$F$3:$F$12,Paramètres!$G$3:$G$12,"")="","",IF($H109&gt;_xlfn.XLOOKUP($E109,Paramètres!$F$3:$F$12,Paramètres!$G$3:$G$12,""),"Seuil interne dépassé","")),""))</f>
        <v/>
      </c>
      <c r="S109" s="9">
        <f>IF($J109="","",IF(OR($K109="Validée",$K109="Refusée"),"",IF(TODAY()-$J109&gt;Paramètres!$B$6,"Délai cible dépassé","")))</f>
        <v/>
      </c>
      <c r="T109" s="9">
        <f>IF($A109="","",IF(COUNTIF('Dépenses'!$A$4:$A$123,$A109)&gt;1,"Doublon",""))</f>
        <v/>
      </c>
    </row>
    <row r="110" ht="22" customHeight="1">
      <c r="A110" s="18" t="n"/>
      <c r="B110" s="18" t="n"/>
      <c r="C110" s="18" t="n"/>
      <c r="D110" s="34" t="n"/>
      <c r="E110" s="18" t="n"/>
      <c r="F110" s="20" t="n"/>
      <c r="G110" s="18" t="n"/>
      <c r="H110" s="35" t="n"/>
      <c r="I110" s="22" t="n"/>
      <c r="J110" s="34" t="n"/>
      <c r="K110" s="22" t="n"/>
      <c r="L110" s="35" t="n"/>
      <c r="M110" s="35" t="n"/>
      <c r="N110" s="34" t="n"/>
      <c r="O110" s="20" t="n"/>
      <c r="P110" s="30">
        <f>IF(OR($K110&lt;&gt;"Validée",$L110=""),"",IF($G110="Personnel",MAX(0,$L110-IF($M110="",0,$M110)),0))</f>
        <v/>
      </c>
      <c r="Q110" s="6">
        <f>IF($H110="","",IF($I110="Non","Justificatif à vérifier",""))</f>
        <v/>
      </c>
      <c r="R110" s="6">
        <f>IF($H110="","",IFERROR(IF(_xlfn.XLOOKUP($E110,Paramètres!$F$3:$F$12,Paramètres!$G$3:$G$12,"")="","",IF($H110&gt;_xlfn.XLOOKUP($E110,Paramètres!$F$3:$F$12,Paramètres!$G$3:$G$12,""),"Seuil interne dépassé","")),""))</f>
        <v/>
      </c>
      <c r="S110" s="6">
        <f>IF($J110="","",IF(OR($K110="Validée",$K110="Refusée"),"",IF(TODAY()-$J110&gt;Paramètres!$B$6,"Délai cible dépassé","")))</f>
        <v/>
      </c>
      <c r="T110" s="6">
        <f>IF($A110="","",IF(COUNTIF('Dépenses'!$A$4:$A$123,$A110)&gt;1,"Doublon",""))</f>
        <v/>
      </c>
    </row>
    <row r="111" ht="22" customHeight="1">
      <c r="A111" s="18" t="n"/>
      <c r="B111" s="18" t="n"/>
      <c r="C111" s="18" t="n"/>
      <c r="D111" s="34" t="n"/>
      <c r="E111" s="18" t="n"/>
      <c r="F111" s="20" t="n"/>
      <c r="G111" s="18" t="n"/>
      <c r="H111" s="35" t="n"/>
      <c r="I111" s="22" t="n"/>
      <c r="J111" s="34" t="n"/>
      <c r="K111" s="22" t="n"/>
      <c r="L111" s="35" t="n"/>
      <c r="M111" s="35" t="n"/>
      <c r="N111" s="34" t="n"/>
      <c r="O111" s="20" t="n"/>
      <c r="P111" s="29">
        <f>IF(OR($K111&lt;&gt;"Validée",$L111=""),"",IF($G111="Personnel",MAX(0,$L111-IF($M111="",0,$M111)),0))</f>
        <v/>
      </c>
      <c r="Q111" s="9">
        <f>IF($H111="","",IF($I111="Non","Justificatif à vérifier",""))</f>
        <v/>
      </c>
      <c r="R111" s="9">
        <f>IF($H111="","",IFERROR(IF(_xlfn.XLOOKUP($E111,Paramètres!$F$3:$F$12,Paramètres!$G$3:$G$12,"")="","",IF($H111&gt;_xlfn.XLOOKUP($E111,Paramètres!$F$3:$F$12,Paramètres!$G$3:$G$12,""),"Seuil interne dépassé","")),""))</f>
        <v/>
      </c>
      <c r="S111" s="9">
        <f>IF($J111="","",IF(OR($K111="Validée",$K111="Refusée"),"",IF(TODAY()-$J111&gt;Paramètres!$B$6,"Délai cible dépassé","")))</f>
        <v/>
      </c>
      <c r="T111" s="9">
        <f>IF($A111="","",IF(COUNTIF('Dépenses'!$A$4:$A$123,$A111)&gt;1,"Doublon",""))</f>
        <v/>
      </c>
    </row>
    <row r="112" ht="22" customHeight="1">
      <c r="A112" s="18" t="n"/>
      <c r="B112" s="18" t="n"/>
      <c r="C112" s="18" t="n"/>
      <c r="D112" s="34" t="n"/>
      <c r="E112" s="18" t="n"/>
      <c r="F112" s="20" t="n"/>
      <c r="G112" s="18" t="n"/>
      <c r="H112" s="35" t="n"/>
      <c r="I112" s="22" t="n"/>
      <c r="J112" s="34" t="n"/>
      <c r="K112" s="22" t="n"/>
      <c r="L112" s="35" t="n"/>
      <c r="M112" s="35" t="n"/>
      <c r="N112" s="34" t="n"/>
      <c r="O112" s="20" t="n"/>
      <c r="P112" s="30">
        <f>IF(OR($K112&lt;&gt;"Validée",$L112=""),"",IF($G112="Personnel",MAX(0,$L112-IF($M112="",0,$M112)),0))</f>
        <v/>
      </c>
      <c r="Q112" s="6">
        <f>IF($H112="","",IF($I112="Non","Justificatif à vérifier",""))</f>
        <v/>
      </c>
      <c r="R112" s="6">
        <f>IF($H112="","",IFERROR(IF(_xlfn.XLOOKUP($E112,Paramètres!$F$3:$F$12,Paramètres!$G$3:$G$12,"")="","",IF($H112&gt;_xlfn.XLOOKUP($E112,Paramètres!$F$3:$F$12,Paramètres!$G$3:$G$12,""),"Seuil interne dépassé","")),""))</f>
        <v/>
      </c>
      <c r="S112" s="6">
        <f>IF($J112="","",IF(OR($K112="Validée",$K112="Refusée"),"",IF(TODAY()-$J112&gt;Paramètres!$B$6,"Délai cible dépassé","")))</f>
        <v/>
      </c>
      <c r="T112" s="6">
        <f>IF($A112="","",IF(COUNTIF('Dépenses'!$A$4:$A$123,$A112)&gt;1,"Doublon",""))</f>
        <v/>
      </c>
    </row>
    <row r="113" ht="22" customHeight="1">
      <c r="A113" s="18" t="n"/>
      <c r="B113" s="18" t="n"/>
      <c r="C113" s="18" t="n"/>
      <c r="D113" s="34" t="n"/>
      <c r="E113" s="18" t="n"/>
      <c r="F113" s="20" t="n"/>
      <c r="G113" s="18" t="n"/>
      <c r="H113" s="35" t="n"/>
      <c r="I113" s="22" t="n"/>
      <c r="J113" s="34" t="n"/>
      <c r="K113" s="22" t="n"/>
      <c r="L113" s="35" t="n"/>
      <c r="M113" s="35" t="n"/>
      <c r="N113" s="34" t="n"/>
      <c r="O113" s="20" t="n"/>
      <c r="P113" s="29">
        <f>IF(OR($K113&lt;&gt;"Validée",$L113=""),"",IF($G113="Personnel",MAX(0,$L113-IF($M113="",0,$M113)),0))</f>
        <v/>
      </c>
      <c r="Q113" s="9">
        <f>IF($H113="","",IF($I113="Non","Justificatif à vérifier",""))</f>
        <v/>
      </c>
      <c r="R113" s="9">
        <f>IF($H113="","",IFERROR(IF(_xlfn.XLOOKUP($E113,Paramètres!$F$3:$F$12,Paramètres!$G$3:$G$12,"")="","",IF($H113&gt;_xlfn.XLOOKUP($E113,Paramètres!$F$3:$F$12,Paramètres!$G$3:$G$12,""),"Seuil interne dépassé","")),""))</f>
        <v/>
      </c>
      <c r="S113" s="9">
        <f>IF($J113="","",IF(OR($K113="Validée",$K113="Refusée"),"",IF(TODAY()-$J113&gt;Paramètres!$B$6,"Délai cible dépassé","")))</f>
        <v/>
      </c>
      <c r="T113" s="9">
        <f>IF($A113="","",IF(COUNTIF('Dépenses'!$A$4:$A$123,$A113)&gt;1,"Doublon",""))</f>
        <v/>
      </c>
    </row>
    <row r="114" ht="22" customHeight="1">
      <c r="A114" s="18" t="n"/>
      <c r="B114" s="18" t="n"/>
      <c r="C114" s="18" t="n"/>
      <c r="D114" s="34" t="n"/>
      <c r="E114" s="18" t="n"/>
      <c r="F114" s="20" t="n"/>
      <c r="G114" s="18" t="n"/>
      <c r="H114" s="35" t="n"/>
      <c r="I114" s="22" t="n"/>
      <c r="J114" s="34" t="n"/>
      <c r="K114" s="22" t="n"/>
      <c r="L114" s="35" t="n"/>
      <c r="M114" s="35" t="n"/>
      <c r="N114" s="34" t="n"/>
      <c r="O114" s="20" t="n"/>
      <c r="P114" s="30">
        <f>IF(OR($K114&lt;&gt;"Validée",$L114=""),"",IF($G114="Personnel",MAX(0,$L114-IF($M114="",0,$M114)),0))</f>
        <v/>
      </c>
      <c r="Q114" s="6">
        <f>IF($H114="","",IF($I114="Non","Justificatif à vérifier",""))</f>
        <v/>
      </c>
      <c r="R114" s="6">
        <f>IF($H114="","",IFERROR(IF(_xlfn.XLOOKUP($E114,Paramètres!$F$3:$F$12,Paramètres!$G$3:$G$12,"")="","",IF($H114&gt;_xlfn.XLOOKUP($E114,Paramètres!$F$3:$F$12,Paramètres!$G$3:$G$12,""),"Seuil interne dépassé","")),""))</f>
        <v/>
      </c>
      <c r="S114" s="6">
        <f>IF($J114="","",IF(OR($K114="Validée",$K114="Refusée"),"",IF(TODAY()-$J114&gt;Paramètres!$B$6,"Délai cible dépassé","")))</f>
        <v/>
      </c>
      <c r="T114" s="6">
        <f>IF($A114="","",IF(COUNTIF('Dépenses'!$A$4:$A$123,$A114)&gt;1,"Doublon",""))</f>
        <v/>
      </c>
    </row>
    <row r="115" ht="22" customHeight="1">
      <c r="A115" s="18" t="n"/>
      <c r="B115" s="18" t="n"/>
      <c r="C115" s="18" t="n"/>
      <c r="D115" s="34" t="n"/>
      <c r="E115" s="18" t="n"/>
      <c r="F115" s="20" t="n"/>
      <c r="G115" s="18" t="n"/>
      <c r="H115" s="35" t="n"/>
      <c r="I115" s="22" t="n"/>
      <c r="J115" s="34" t="n"/>
      <c r="K115" s="22" t="n"/>
      <c r="L115" s="35" t="n"/>
      <c r="M115" s="35" t="n"/>
      <c r="N115" s="34" t="n"/>
      <c r="O115" s="20" t="n"/>
      <c r="P115" s="29">
        <f>IF(OR($K115&lt;&gt;"Validée",$L115=""),"",IF($G115="Personnel",MAX(0,$L115-IF($M115="",0,$M115)),0))</f>
        <v/>
      </c>
      <c r="Q115" s="9">
        <f>IF($H115="","",IF($I115="Non","Justificatif à vérifier",""))</f>
        <v/>
      </c>
      <c r="R115" s="9">
        <f>IF($H115="","",IFERROR(IF(_xlfn.XLOOKUP($E115,Paramètres!$F$3:$F$12,Paramètres!$G$3:$G$12,"")="","",IF($H115&gt;_xlfn.XLOOKUP($E115,Paramètres!$F$3:$F$12,Paramètres!$G$3:$G$12,""),"Seuil interne dépassé","")),""))</f>
        <v/>
      </c>
      <c r="S115" s="9">
        <f>IF($J115="","",IF(OR($K115="Validée",$K115="Refusée"),"",IF(TODAY()-$J115&gt;Paramètres!$B$6,"Délai cible dépassé","")))</f>
        <v/>
      </c>
      <c r="T115" s="9">
        <f>IF($A115="","",IF(COUNTIF('Dépenses'!$A$4:$A$123,$A115)&gt;1,"Doublon",""))</f>
        <v/>
      </c>
    </row>
    <row r="116" ht="22" customHeight="1">
      <c r="A116" s="18" t="n"/>
      <c r="B116" s="18" t="n"/>
      <c r="C116" s="18" t="n"/>
      <c r="D116" s="34" t="n"/>
      <c r="E116" s="18" t="n"/>
      <c r="F116" s="20" t="n"/>
      <c r="G116" s="18" t="n"/>
      <c r="H116" s="35" t="n"/>
      <c r="I116" s="22" t="n"/>
      <c r="J116" s="34" t="n"/>
      <c r="K116" s="22" t="n"/>
      <c r="L116" s="35" t="n"/>
      <c r="M116" s="35" t="n"/>
      <c r="N116" s="34" t="n"/>
      <c r="O116" s="20" t="n"/>
      <c r="P116" s="30">
        <f>IF(OR($K116&lt;&gt;"Validée",$L116=""),"",IF($G116="Personnel",MAX(0,$L116-IF($M116="",0,$M116)),0))</f>
        <v/>
      </c>
      <c r="Q116" s="6">
        <f>IF($H116="","",IF($I116="Non","Justificatif à vérifier",""))</f>
        <v/>
      </c>
      <c r="R116" s="6">
        <f>IF($H116="","",IFERROR(IF(_xlfn.XLOOKUP($E116,Paramètres!$F$3:$F$12,Paramètres!$G$3:$G$12,"")="","",IF($H116&gt;_xlfn.XLOOKUP($E116,Paramètres!$F$3:$F$12,Paramètres!$G$3:$G$12,""),"Seuil interne dépassé","")),""))</f>
        <v/>
      </c>
      <c r="S116" s="6">
        <f>IF($J116="","",IF(OR($K116="Validée",$K116="Refusée"),"",IF(TODAY()-$J116&gt;Paramètres!$B$6,"Délai cible dépassé","")))</f>
        <v/>
      </c>
      <c r="T116" s="6">
        <f>IF($A116="","",IF(COUNTIF('Dépenses'!$A$4:$A$123,$A116)&gt;1,"Doublon",""))</f>
        <v/>
      </c>
    </row>
    <row r="117" ht="22" customHeight="1">
      <c r="A117" s="18" t="n"/>
      <c r="B117" s="18" t="n"/>
      <c r="C117" s="18" t="n"/>
      <c r="D117" s="34" t="n"/>
      <c r="E117" s="18" t="n"/>
      <c r="F117" s="20" t="n"/>
      <c r="G117" s="18" t="n"/>
      <c r="H117" s="35" t="n"/>
      <c r="I117" s="22" t="n"/>
      <c r="J117" s="34" t="n"/>
      <c r="K117" s="22" t="n"/>
      <c r="L117" s="35" t="n"/>
      <c r="M117" s="35" t="n"/>
      <c r="N117" s="34" t="n"/>
      <c r="O117" s="20" t="n"/>
      <c r="P117" s="29">
        <f>IF(OR($K117&lt;&gt;"Validée",$L117=""),"",IF($G117="Personnel",MAX(0,$L117-IF($M117="",0,$M117)),0))</f>
        <v/>
      </c>
      <c r="Q117" s="9">
        <f>IF($H117="","",IF($I117="Non","Justificatif à vérifier",""))</f>
        <v/>
      </c>
      <c r="R117" s="9">
        <f>IF($H117="","",IFERROR(IF(_xlfn.XLOOKUP($E117,Paramètres!$F$3:$F$12,Paramètres!$G$3:$G$12,"")="","",IF($H117&gt;_xlfn.XLOOKUP($E117,Paramètres!$F$3:$F$12,Paramètres!$G$3:$G$12,""),"Seuil interne dépassé","")),""))</f>
        <v/>
      </c>
      <c r="S117" s="9">
        <f>IF($J117="","",IF(OR($K117="Validée",$K117="Refusée"),"",IF(TODAY()-$J117&gt;Paramètres!$B$6,"Délai cible dépassé","")))</f>
        <v/>
      </c>
      <c r="T117" s="9">
        <f>IF($A117="","",IF(COUNTIF('Dépenses'!$A$4:$A$123,$A117)&gt;1,"Doublon",""))</f>
        <v/>
      </c>
    </row>
    <row r="118" ht="22" customHeight="1">
      <c r="A118" s="18" t="n"/>
      <c r="B118" s="18" t="n"/>
      <c r="C118" s="18" t="n"/>
      <c r="D118" s="34" t="n"/>
      <c r="E118" s="18" t="n"/>
      <c r="F118" s="20" t="n"/>
      <c r="G118" s="18" t="n"/>
      <c r="H118" s="35" t="n"/>
      <c r="I118" s="22" t="n"/>
      <c r="J118" s="34" t="n"/>
      <c r="K118" s="22" t="n"/>
      <c r="L118" s="35" t="n"/>
      <c r="M118" s="35" t="n"/>
      <c r="N118" s="34" t="n"/>
      <c r="O118" s="20" t="n"/>
      <c r="P118" s="30">
        <f>IF(OR($K118&lt;&gt;"Validée",$L118=""),"",IF($G118="Personnel",MAX(0,$L118-IF($M118="",0,$M118)),0))</f>
        <v/>
      </c>
      <c r="Q118" s="6">
        <f>IF($H118="","",IF($I118="Non","Justificatif à vérifier",""))</f>
        <v/>
      </c>
      <c r="R118" s="6">
        <f>IF($H118="","",IFERROR(IF(_xlfn.XLOOKUP($E118,Paramètres!$F$3:$F$12,Paramètres!$G$3:$G$12,"")="","",IF($H118&gt;_xlfn.XLOOKUP($E118,Paramètres!$F$3:$F$12,Paramètres!$G$3:$G$12,""),"Seuil interne dépassé","")),""))</f>
        <v/>
      </c>
      <c r="S118" s="6">
        <f>IF($J118="","",IF(OR($K118="Validée",$K118="Refusée"),"",IF(TODAY()-$J118&gt;Paramètres!$B$6,"Délai cible dépassé","")))</f>
        <v/>
      </c>
      <c r="T118" s="6">
        <f>IF($A118="","",IF(COUNTIF('Dépenses'!$A$4:$A$123,$A118)&gt;1,"Doublon",""))</f>
        <v/>
      </c>
    </row>
    <row r="119" ht="22" customHeight="1">
      <c r="A119" s="18" t="n"/>
      <c r="B119" s="18" t="n"/>
      <c r="C119" s="18" t="n"/>
      <c r="D119" s="34" t="n"/>
      <c r="E119" s="18" t="n"/>
      <c r="F119" s="20" t="n"/>
      <c r="G119" s="18" t="n"/>
      <c r="H119" s="35" t="n"/>
      <c r="I119" s="22" t="n"/>
      <c r="J119" s="34" t="n"/>
      <c r="K119" s="22" t="n"/>
      <c r="L119" s="35" t="n"/>
      <c r="M119" s="35" t="n"/>
      <c r="N119" s="34" t="n"/>
      <c r="O119" s="20" t="n"/>
      <c r="P119" s="29">
        <f>IF(OR($K119&lt;&gt;"Validée",$L119=""),"",IF($G119="Personnel",MAX(0,$L119-IF($M119="",0,$M119)),0))</f>
        <v/>
      </c>
      <c r="Q119" s="9">
        <f>IF($H119="","",IF($I119="Non","Justificatif à vérifier",""))</f>
        <v/>
      </c>
      <c r="R119" s="9">
        <f>IF($H119="","",IFERROR(IF(_xlfn.XLOOKUP($E119,Paramètres!$F$3:$F$12,Paramètres!$G$3:$G$12,"")="","",IF($H119&gt;_xlfn.XLOOKUP($E119,Paramètres!$F$3:$F$12,Paramètres!$G$3:$G$12,""),"Seuil interne dépassé","")),""))</f>
        <v/>
      </c>
      <c r="S119" s="9">
        <f>IF($J119="","",IF(OR($K119="Validée",$K119="Refusée"),"",IF(TODAY()-$J119&gt;Paramètres!$B$6,"Délai cible dépassé","")))</f>
        <v/>
      </c>
      <c r="T119" s="9">
        <f>IF($A119="","",IF(COUNTIF('Dépenses'!$A$4:$A$123,$A119)&gt;1,"Doublon",""))</f>
        <v/>
      </c>
    </row>
    <row r="120" ht="22" customHeight="1">
      <c r="A120" s="18" t="n"/>
      <c r="B120" s="18" t="n"/>
      <c r="C120" s="18" t="n"/>
      <c r="D120" s="34" t="n"/>
      <c r="E120" s="18" t="n"/>
      <c r="F120" s="20" t="n"/>
      <c r="G120" s="18" t="n"/>
      <c r="H120" s="35" t="n"/>
      <c r="I120" s="22" t="n"/>
      <c r="J120" s="34" t="n"/>
      <c r="K120" s="22" t="n"/>
      <c r="L120" s="35" t="n"/>
      <c r="M120" s="35" t="n"/>
      <c r="N120" s="34" t="n"/>
      <c r="O120" s="20" t="n"/>
      <c r="P120" s="30">
        <f>IF(OR($K120&lt;&gt;"Validée",$L120=""),"",IF($G120="Personnel",MAX(0,$L120-IF($M120="",0,$M120)),0))</f>
        <v/>
      </c>
      <c r="Q120" s="6">
        <f>IF($H120="","",IF($I120="Non","Justificatif à vérifier",""))</f>
        <v/>
      </c>
      <c r="R120" s="6">
        <f>IF($H120="","",IFERROR(IF(_xlfn.XLOOKUP($E120,Paramètres!$F$3:$F$12,Paramètres!$G$3:$G$12,"")="","",IF($H120&gt;_xlfn.XLOOKUP($E120,Paramètres!$F$3:$F$12,Paramètres!$G$3:$G$12,""),"Seuil interne dépassé","")),""))</f>
        <v/>
      </c>
      <c r="S120" s="6">
        <f>IF($J120="","",IF(OR($K120="Validée",$K120="Refusée"),"",IF(TODAY()-$J120&gt;Paramètres!$B$6,"Délai cible dépassé","")))</f>
        <v/>
      </c>
      <c r="T120" s="6">
        <f>IF($A120="","",IF(COUNTIF('Dépenses'!$A$4:$A$123,$A120)&gt;1,"Doublon",""))</f>
        <v/>
      </c>
    </row>
    <row r="121" ht="22" customHeight="1">
      <c r="A121" s="18" t="n"/>
      <c r="B121" s="18" t="n"/>
      <c r="C121" s="18" t="n"/>
      <c r="D121" s="34" t="n"/>
      <c r="E121" s="18" t="n"/>
      <c r="F121" s="20" t="n"/>
      <c r="G121" s="18" t="n"/>
      <c r="H121" s="35" t="n"/>
      <c r="I121" s="22" t="n"/>
      <c r="J121" s="34" t="n"/>
      <c r="K121" s="22" t="n"/>
      <c r="L121" s="35" t="n"/>
      <c r="M121" s="35" t="n"/>
      <c r="N121" s="34" t="n"/>
      <c r="O121" s="20" t="n"/>
      <c r="P121" s="29">
        <f>IF(OR($K121&lt;&gt;"Validée",$L121=""),"",IF($G121="Personnel",MAX(0,$L121-IF($M121="",0,$M121)),0))</f>
        <v/>
      </c>
      <c r="Q121" s="9">
        <f>IF($H121="","",IF($I121="Non","Justificatif à vérifier",""))</f>
        <v/>
      </c>
      <c r="R121" s="9">
        <f>IF($H121="","",IFERROR(IF(_xlfn.XLOOKUP($E121,Paramètres!$F$3:$F$12,Paramètres!$G$3:$G$12,"")="","",IF($H121&gt;_xlfn.XLOOKUP($E121,Paramètres!$F$3:$F$12,Paramètres!$G$3:$G$12,""),"Seuil interne dépassé","")),""))</f>
        <v/>
      </c>
      <c r="S121" s="9">
        <f>IF($J121="","",IF(OR($K121="Validée",$K121="Refusée"),"",IF(TODAY()-$J121&gt;Paramètres!$B$6,"Délai cible dépassé","")))</f>
        <v/>
      </c>
      <c r="T121" s="9">
        <f>IF($A121="","",IF(COUNTIF('Dépenses'!$A$4:$A$123,$A121)&gt;1,"Doublon",""))</f>
        <v/>
      </c>
    </row>
    <row r="122" ht="22" customHeight="1">
      <c r="A122" s="18" t="n"/>
      <c r="B122" s="18" t="n"/>
      <c r="C122" s="18" t="n"/>
      <c r="D122" s="34" t="n"/>
      <c r="E122" s="18" t="n"/>
      <c r="F122" s="20" t="n"/>
      <c r="G122" s="18" t="n"/>
      <c r="H122" s="35" t="n"/>
      <c r="I122" s="22" t="n"/>
      <c r="J122" s="34" t="n"/>
      <c r="K122" s="22" t="n"/>
      <c r="L122" s="35" t="n"/>
      <c r="M122" s="35" t="n"/>
      <c r="N122" s="34" t="n"/>
      <c r="O122" s="20" t="n"/>
      <c r="P122" s="30">
        <f>IF(OR($K122&lt;&gt;"Validée",$L122=""),"",IF($G122="Personnel",MAX(0,$L122-IF($M122="",0,$M122)),0))</f>
        <v/>
      </c>
      <c r="Q122" s="6">
        <f>IF($H122="","",IF($I122="Non","Justificatif à vérifier",""))</f>
        <v/>
      </c>
      <c r="R122" s="6">
        <f>IF($H122="","",IFERROR(IF(_xlfn.XLOOKUP($E122,Paramètres!$F$3:$F$12,Paramètres!$G$3:$G$12,"")="","",IF($H122&gt;_xlfn.XLOOKUP($E122,Paramètres!$F$3:$F$12,Paramètres!$G$3:$G$12,""),"Seuil interne dépassé","")),""))</f>
        <v/>
      </c>
      <c r="S122" s="6">
        <f>IF($J122="","",IF(OR($K122="Validée",$K122="Refusée"),"",IF(TODAY()-$J122&gt;Paramètres!$B$6,"Délai cible dépassé","")))</f>
        <v/>
      </c>
      <c r="T122" s="6">
        <f>IF($A122="","",IF(COUNTIF('Dépenses'!$A$4:$A$123,$A122)&gt;1,"Doublon",""))</f>
        <v/>
      </c>
    </row>
    <row r="123" ht="22" customHeight="1">
      <c r="A123" s="18" t="n"/>
      <c r="B123" s="18" t="n"/>
      <c r="C123" s="18" t="n"/>
      <c r="D123" s="34" t="n"/>
      <c r="E123" s="18" t="n"/>
      <c r="F123" s="20" t="n"/>
      <c r="G123" s="18" t="n"/>
      <c r="H123" s="35" t="n"/>
      <c r="I123" s="22" t="n"/>
      <c r="J123" s="34" t="n"/>
      <c r="K123" s="22" t="n"/>
      <c r="L123" s="35" t="n"/>
      <c r="M123" s="35" t="n"/>
      <c r="N123" s="34" t="n"/>
      <c r="O123" s="20" t="n"/>
      <c r="P123" s="29">
        <f>IF(OR($K123&lt;&gt;"Validée",$L123=""),"",IF($G123="Personnel",MAX(0,$L123-IF($M123="",0,$M123)),0))</f>
        <v/>
      </c>
      <c r="Q123" s="9">
        <f>IF($H123="","",IF($I123="Non","Justificatif à vérifier",""))</f>
        <v/>
      </c>
      <c r="R123" s="9">
        <f>IF($H123="","",IFERROR(IF(_xlfn.XLOOKUP($E123,Paramètres!$F$3:$F$12,Paramètres!$G$3:$G$12,"")="","",IF($H123&gt;_xlfn.XLOOKUP($E123,Paramètres!$F$3:$F$12,Paramètres!$G$3:$G$12,""),"Seuil interne dépassé","")),""))</f>
        <v/>
      </c>
      <c r="S123" s="9">
        <f>IF($J123="","",IF(OR($K123="Validée",$K123="Refusée"),"",IF(TODAY()-$J123&gt;Paramètres!$B$6,"Délai cible dépassé","")))</f>
        <v/>
      </c>
      <c r="T123" s="9">
        <f>IF($A123="","",IF(COUNTIF('Dépenses'!$A$4:$A$123,$A123)&gt;1,"Doublon",""))</f>
        <v/>
      </c>
    </row>
  </sheetData>
  <mergeCells count="1">
    <mergeCell ref="A1:T1"/>
  </mergeCells>
  <conditionalFormatting sqref="A4:A123">
    <cfRule type="expression" priority="1" dxfId="1">
      <formula>OR(AND($H4&lt;&gt;"",$A4=""),$T4="Doublon")</formula>
    </cfRule>
  </conditionalFormatting>
  <conditionalFormatting sqref="Q4:Q123">
    <cfRule type="expression" priority="2" dxfId="1">
      <formula>$Q4="Justificatif à vérifier"</formula>
    </cfRule>
  </conditionalFormatting>
  <conditionalFormatting sqref="R4:R123">
    <cfRule type="expression" priority="3" dxfId="0">
      <formula>$R4="Seuil interne dépassé"</formula>
    </cfRule>
  </conditionalFormatting>
  <conditionalFormatting sqref="S4:S123">
    <cfRule type="expression" priority="4" dxfId="0">
      <formula>$S4="Délai cible dépassé"</formula>
    </cfRule>
  </conditionalFormatting>
  <conditionalFormatting sqref="T4:T123">
    <cfRule type="expression" priority="5" dxfId="1">
      <formula>$T4="Doublon"</formula>
    </cfRule>
  </conditionalFormatting>
  <conditionalFormatting sqref="K4:N123">
    <cfRule type="expression" priority="6" dxfId="0" stopIfTrue="1">
      <formula>AND($K4="Validée",OR($L4="",$N4=""))</formula>
    </cfRule>
  </conditionalFormatting>
  <conditionalFormatting sqref="K4:K123">
    <cfRule type="expression" priority="7" dxfId="2">
      <formula>$K4="Validée"</formula>
    </cfRule>
    <cfRule type="expression" priority="8" dxfId="3">
      <formula>$K4="Refusée"</formula>
    </cfRule>
  </conditionalFormatting>
  <conditionalFormatting sqref="H4:H123">
    <cfRule type="expression" priority="9" dxfId="1">
      <formula>H4&lt;0</formula>
    </cfRule>
  </conditionalFormatting>
  <conditionalFormatting sqref="L4:L123">
    <cfRule type="expression" priority="10" dxfId="1">
      <formula>L4&lt;0</formula>
    </cfRule>
  </conditionalFormatting>
  <conditionalFormatting sqref="M4:M123">
    <cfRule type="expression" priority="11" dxfId="1">
      <formula>M4&lt;0</formula>
    </cfRule>
  </conditionalFormatting>
  <dataValidations count="8">
    <dataValidation sqref="B4:B123" showDropDown="0" showInputMessage="0" showErrorMessage="0" allowBlank="0" errorTitle="Code non prévu" error="Sélectionnez le code d’événement proposé dans Paramètres." promptTitle="Code événement" prompt="Code d’événement interne." type="list">
      <formula1>'Paramètres'!$B$2:$B$2</formula1>
    </dataValidation>
    <dataValidation sqref="E4:E123" showDropDown="0" showInputMessage="0" showErrorMessage="0" allowBlank="0" errorTitle="Catégorie non prévue" error="Sélectionnez une catégorie de la feuille Paramètres." type="list">
      <formula1>'Paramètres'!$F$3:$F$12</formula1>
    </dataValidation>
    <dataValidation sqref="G4:G123" showDropDown="0" showInputMessage="0" showErrorMessage="0" allowBlank="0" errorTitle="Mode non prévu" error="Sélectionnez un mode de paiement proposé." type="list">
      <formula1>'Paramètres'!$I$3:$I$4</formula1>
    </dataValidation>
    <dataValidation sqref="I4:I123" showDropDown="0" showInputMessage="0" showErrorMessage="0" allowBlank="0" errorTitle="Valeur non prévue" error="Sélectionnez Oui ou Non." type="list">
      <formula1>'Paramètres'!$K$3:$K$4</formula1>
    </dataValidation>
    <dataValidation sqref="K4:K123" showDropDown="0" showInputMessage="0" showErrorMessage="0" allowBlank="0" errorTitle="Statut non prévu" error="Sélectionnez un statut proposé dans Paramètres." type="list">
      <formula1>'Paramètres'!$M$3:$M$7</formula1>
    </dataValidation>
    <dataValidation sqref="H4:H123 L4:M123" showDropDown="0" showInputMessage="0" showErrorMessage="0" allowBlank="0" errorTitle="Montant non valide" error="Saisissez un montant supérieur ou égal à zéro." type="decimal" operator="greaterThanOrEqual">
      <formula1>0</formula1>
    </dataValidation>
    <dataValidation sqref="D4:D123 J4:J123 N4:N123" showDropDown="0" showInputMessage="0" showErrorMessage="0" allowBlank="0" errorTitle="Date hors plage" error="La date doit rester dans la plage interne définie autour de l’événement." type="date" operator="between">
      <formula1>Paramètres!$B$4-Paramètres!$B$8</formula1>
      <formula2>Paramètres!$B$5+Paramètres!$B$9</formula2>
    </dataValidation>
    <dataValidation sqref="A4:A123" showDropDown="0" showInputMessage="0" showErrorMessage="0" allowBlank="0" errorTitle="ID note à contrôler" error="Dès qu’un montant est saisi, l’ID note doit être renseigné et unique." type="custom">
      <formula1>OR($H4="",AND($A4&lt;&gt;"",COUNTIF($A$4:$A$123,$A4)=1))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I103"/>
  <sheetViews>
    <sheetView showGridLines="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7" customWidth="1" min="2" max="2"/>
    <col width="15" customWidth="1" min="3" max="3"/>
    <col width="15" customWidth="1" min="4" max="4"/>
    <col width="18" customWidth="1" min="5" max="5"/>
    <col width="15" customWidth="1" min="6" max="6"/>
    <col width="17" customWidth="1" min="7" max="7"/>
    <col width="17" customWidth="1" min="8" max="8"/>
    <col width="38" customWidth="1" min="9" max="9"/>
  </cols>
  <sheetData>
    <row r="1" ht="30" customHeight="1">
      <c r="A1" s="1" t="inlineStr">
        <is>
          <t>Suivi des avances et de leur imputation</t>
        </is>
      </c>
    </row>
    <row r="2">
      <c r="A2" s="2" t="inlineStr">
        <is>
          <t>Les totaux imputés sont calculés par code d’événement et ID équipe à partir des dépenses.</t>
        </is>
      </c>
    </row>
    <row r="3" ht="38" customHeight="1">
      <c r="A3" s="17" t="inlineStr">
        <is>
          <t>ID avance</t>
        </is>
      </c>
      <c r="B3" s="17" t="inlineStr">
        <is>
          <t>Code événement</t>
        </is>
      </c>
      <c r="C3" s="17" t="inlineStr">
        <is>
          <t>ID équipe</t>
        </is>
      </c>
      <c r="D3" s="17" t="inlineStr">
        <is>
          <t>Date avance</t>
        </is>
      </c>
      <c r="E3" s="17" t="inlineStr">
        <is>
          <t>Montant avancé</t>
        </is>
      </c>
      <c r="F3" s="17" t="inlineStr">
        <is>
          <t>Statut</t>
        </is>
      </c>
      <c r="G3" s="17" t="inlineStr">
        <is>
          <t>Total imputé</t>
        </is>
      </c>
      <c r="H3" s="17" t="inlineStr">
        <is>
          <t>Solde</t>
        </is>
      </c>
      <c r="I3" s="17" t="inlineStr">
        <is>
          <t>Commentaire</t>
        </is>
      </c>
    </row>
    <row r="4" ht="30" customHeight="1">
      <c r="A4" s="18" t="inlineStr">
        <is>
          <t>DEMO-AV-001</t>
        </is>
      </c>
      <c r="B4" s="18" t="inlineStr">
        <is>
          <t>DEMO-EVT-01</t>
        </is>
      </c>
      <c r="C4" s="18" t="inlineStr">
        <is>
          <t>DEMO-EQ-01</t>
        </is>
      </c>
      <c r="D4" s="34" t="n">
        <v>46233</v>
      </c>
      <c r="E4" s="35" t="n">
        <v>150</v>
      </c>
      <c r="F4" s="22" t="inlineStr">
        <is>
          <t>Versée</t>
        </is>
      </c>
      <c r="G4" s="30">
        <f>IF(OR($B4="",$C4=""),"",SUMIFS('Dépenses'!$M$4:$M$123,'Dépenses'!$B$4:$B$123,$B4,'Dépenses'!$C$4:$C$123,$C4))</f>
        <v/>
      </c>
      <c r="H4" s="30">
        <f>IF($E4="","",$E4-IF($G4="",0,$G4))</f>
        <v/>
      </c>
      <c r="I4" s="20" t="inlineStr">
        <is>
          <t>Avance fictive de démonstration.</t>
        </is>
      </c>
    </row>
    <row r="5" ht="30" customHeight="1">
      <c r="A5" s="18" t="inlineStr">
        <is>
          <t>DEMO-AV-002</t>
        </is>
      </c>
      <c r="B5" s="18" t="inlineStr">
        <is>
          <t>DEMO-EVT-01</t>
        </is>
      </c>
      <c r="C5" s="18" t="inlineStr">
        <is>
          <t>DEMO-EQ-03</t>
        </is>
      </c>
      <c r="D5" s="34" t="n">
        <v>46234</v>
      </c>
      <c r="E5" s="35" t="n">
        <v>80</v>
      </c>
      <c r="F5" s="22" t="inlineStr">
        <is>
          <t>Versée</t>
        </is>
      </c>
      <c r="G5" s="29">
        <f>IF(OR($B5="",$C5=""),"",SUMIFS('Dépenses'!$M$4:$M$123,'Dépenses'!$B$4:$B$123,$B5,'Dépenses'!$C$4:$C$123,$C5))</f>
        <v/>
      </c>
      <c r="H5" s="29">
        <f>IF($E5="","",$E5-IF($G5="",0,$G5))</f>
        <v/>
      </c>
      <c r="I5" s="20" t="inlineStr">
        <is>
          <t>Avance fictive partiellement imputée.</t>
        </is>
      </c>
    </row>
    <row r="6" ht="22" customHeight="1">
      <c r="A6" s="18" t="n"/>
      <c r="B6" s="18" t="n"/>
      <c r="C6" s="18" t="n"/>
      <c r="D6" s="34" t="n"/>
      <c r="E6" s="35" t="n"/>
      <c r="F6" s="22" t="n"/>
      <c r="G6" s="30">
        <f>IF(OR($B6="",$C6=""),"",SUMIFS('Dépenses'!$M$4:$M$123,'Dépenses'!$B$4:$B$123,$B6,'Dépenses'!$C$4:$C$123,$C6))</f>
        <v/>
      </c>
      <c r="H6" s="30">
        <f>IF($E6="","",$E6-IF($G6="",0,$G6))</f>
        <v/>
      </c>
      <c r="I6" s="20" t="n"/>
    </row>
    <row r="7" ht="22" customHeight="1">
      <c r="A7" s="18" t="n"/>
      <c r="B7" s="18" t="n"/>
      <c r="C7" s="18" t="n"/>
      <c r="D7" s="34" t="n"/>
      <c r="E7" s="35" t="n"/>
      <c r="F7" s="22" t="n"/>
      <c r="G7" s="29">
        <f>IF(OR($B7="",$C7=""),"",SUMIFS('Dépenses'!$M$4:$M$123,'Dépenses'!$B$4:$B$123,$B7,'Dépenses'!$C$4:$C$123,$C7))</f>
        <v/>
      </c>
      <c r="H7" s="29">
        <f>IF($E7="","",$E7-IF($G7="",0,$G7))</f>
        <v/>
      </c>
      <c r="I7" s="20" t="n"/>
    </row>
    <row r="8" ht="22" customHeight="1">
      <c r="A8" s="18" t="n"/>
      <c r="B8" s="18" t="n"/>
      <c r="C8" s="18" t="n"/>
      <c r="D8" s="34" t="n"/>
      <c r="E8" s="35" t="n"/>
      <c r="F8" s="22" t="n"/>
      <c r="G8" s="30">
        <f>IF(OR($B8="",$C8=""),"",SUMIFS('Dépenses'!$M$4:$M$123,'Dépenses'!$B$4:$B$123,$B8,'Dépenses'!$C$4:$C$123,$C8))</f>
        <v/>
      </c>
      <c r="H8" s="30">
        <f>IF($E8="","",$E8-IF($G8="",0,$G8))</f>
        <v/>
      </c>
      <c r="I8" s="20" t="n"/>
    </row>
    <row r="9" ht="22" customHeight="1">
      <c r="A9" s="18" t="n"/>
      <c r="B9" s="18" t="n"/>
      <c r="C9" s="18" t="n"/>
      <c r="D9" s="34" t="n"/>
      <c r="E9" s="35" t="n"/>
      <c r="F9" s="22" t="n"/>
      <c r="G9" s="29">
        <f>IF(OR($B9="",$C9=""),"",SUMIFS('Dépenses'!$M$4:$M$123,'Dépenses'!$B$4:$B$123,$B9,'Dépenses'!$C$4:$C$123,$C9))</f>
        <v/>
      </c>
      <c r="H9" s="29">
        <f>IF($E9="","",$E9-IF($G9="",0,$G9))</f>
        <v/>
      </c>
      <c r="I9" s="20" t="n"/>
    </row>
    <row r="10" ht="22" customHeight="1">
      <c r="A10" s="18" t="n"/>
      <c r="B10" s="18" t="n"/>
      <c r="C10" s="18" t="n"/>
      <c r="D10" s="34" t="n"/>
      <c r="E10" s="35" t="n"/>
      <c r="F10" s="22" t="n"/>
      <c r="G10" s="30">
        <f>IF(OR($B10="",$C10=""),"",SUMIFS('Dépenses'!$M$4:$M$123,'Dépenses'!$B$4:$B$123,$B10,'Dépenses'!$C$4:$C$123,$C10))</f>
        <v/>
      </c>
      <c r="H10" s="30">
        <f>IF($E10="","",$E10-IF($G10="",0,$G10))</f>
        <v/>
      </c>
      <c r="I10" s="20" t="n"/>
    </row>
    <row r="11" ht="22" customHeight="1">
      <c r="A11" s="18" t="n"/>
      <c r="B11" s="18" t="n"/>
      <c r="C11" s="18" t="n"/>
      <c r="D11" s="34" t="n"/>
      <c r="E11" s="35" t="n"/>
      <c r="F11" s="22" t="n"/>
      <c r="G11" s="29">
        <f>IF(OR($B11="",$C11=""),"",SUMIFS('Dépenses'!$M$4:$M$123,'Dépenses'!$B$4:$B$123,$B11,'Dépenses'!$C$4:$C$123,$C11))</f>
        <v/>
      </c>
      <c r="H11" s="29">
        <f>IF($E11="","",$E11-IF($G11="",0,$G11))</f>
        <v/>
      </c>
      <c r="I11" s="20" t="n"/>
    </row>
    <row r="12" ht="22" customHeight="1">
      <c r="A12" s="18" t="n"/>
      <c r="B12" s="18" t="n"/>
      <c r="C12" s="18" t="n"/>
      <c r="D12" s="34" t="n"/>
      <c r="E12" s="35" t="n"/>
      <c r="F12" s="22" t="n"/>
      <c r="G12" s="30">
        <f>IF(OR($B12="",$C12=""),"",SUMIFS('Dépenses'!$M$4:$M$123,'Dépenses'!$B$4:$B$123,$B12,'Dépenses'!$C$4:$C$123,$C12))</f>
        <v/>
      </c>
      <c r="H12" s="30">
        <f>IF($E12="","",$E12-IF($G12="",0,$G12))</f>
        <v/>
      </c>
      <c r="I12" s="20" t="n"/>
    </row>
    <row r="13" ht="22" customHeight="1">
      <c r="A13" s="18" t="n"/>
      <c r="B13" s="18" t="n"/>
      <c r="C13" s="18" t="n"/>
      <c r="D13" s="34" t="n"/>
      <c r="E13" s="35" t="n"/>
      <c r="F13" s="22" t="n"/>
      <c r="G13" s="29">
        <f>IF(OR($B13="",$C13=""),"",SUMIFS('Dépenses'!$M$4:$M$123,'Dépenses'!$B$4:$B$123,$B13,'Dépenses'!$C$4:$C$123,$C13))</f>
        <v/>
      </c>
      <c r="H13" s="29">
        <f>IF($E13="","",$E13-IF($G13="",0,$G13))</f>
        <v/>
      </c>
      <c r="I13" s="20" t="n"/>
    </row>
    <row r="14" ht="22" customHeight="1">
      <c r="A14" s="18" t="n"/>
      <c r="B14" s="18" t="n"/>
      <c r="C14" s="18" t="n"/>
      <c r="D14" s="34" t="n"/>
      <c r="E14" s="35" t="n"/>
      <c r="F14" s="22" t="n"/>
      <c r="G14" s="30">
        <f>IF(OR($B14="",$C14=""),"",SUMIFS('Dépenses'!$M$4:$M$123,'Dépenses'!$B$4:$B$123,$B14,'Dépenses'!$C$4:$C$123,$C14))</f>
        <v/>
      </c>
      <c r="H14" s="30">
        <f>IF($E14="","",$E14-IF($G14="",0,$G14))</f>
        <v/>
      </c>
      <c r="I14" s="20" t="n"/>
    </row>
    <row r="15" ht="22" customHeight="1">
      <c r="A15" s="18" t="n"/>
      <c r="B15" s="18" t="n"/>
      <c r="C15" s="18" t="n"/>
      <c r="D15" s="34" t="n"/>
      <c r="E15" s="35" t="n"/>
      <c r="F15" s="22" t="n"/>
      <c r="G15" s="29">
        <f>IF(OR($B15="",$C15=""),"",SUMIFS('Dépenses'!$M$4:$M$123,'Dépenses'!$B$4:$B$123,$B15,'Dépenses'!$C$4:$C$123,$C15))</f>
        <v/>
      </c>
      <c r="H15" s="29">
        <f>IF($E15="","",$E15-IF($G15="",0,$G15))</f>
        <v/>
      </c>
      <c r="I15" s="20" t="n"/>
    </row>
    <row r="16" ht="22" customHeight="1">
      <c r="A16" s="18" t="n"/>
      <c r="B16" s="18" t="n"/>
      <c r="C16" s="18" t="n"/>
      <c r="D16" s="34" t="n"/>
      <c r="E16" s="35" t="n"/>
      <c r="F16" s="22" t="n"/>
      <c r="G16" s="30">
        <f>IF(OR($B16="",$C16=""),"",SUMIFS('Dépenses'!$M$4:$M$123,'Dépenses'!$B$4:$B$123,$B16,'Dépenses'!$C$4:$C$123,$C16))</f>
        <v/>
      </c>
      <c r="H16" s="30">
        <f>IF($E16="","",$E16-IF($G16="",0,$G16))</f>
        <v/>
      </c>
      <c r="I16" s="20" t="n"/>
    </row>
    <row r="17" ht="22" customHeight="1">
      <c r="A17" s="18" t="n"/>
      <c r="B17" s="18" t="n"/>
      <c r="C17" s="18" t="n"/>
      <c r="D17" s="34" t="n"/>
      <c r="E17" s="35" t="n"/>
      <c r="F17" s="22" t="n"/>
      <c r="G17" s="29">
        <f>IF(OR($B17="",$C17=""),"",SUMIFS('Dépenses'!$M$4:$M$123,'Dépenses'!$B$4:$B$123,$B17,'Dépenses'!$C$4:$C$123,$C17))</f>
        <v/>
      </c>
      <c r="H17" s="29">
        <f>IF($E17="","",$E17-IF($G17="",0,$G17))</f>
        <v/>
      </c>
      <c r="I17" s="20" t="n"/>
    </row>
    <row r="18" ht="22" customHeight="1">
      <c r="A18" s="18" t="n"/>
      <c r="B18" s="18" t="n"/>
      <c r="C18" s="18" t="n"/>
      <c r="D18" s="34" t="n"/>
      <c r="E18" s="35" t="n"/>
      <c r="F18" s="22" t="n"/>
      <c r="G18" s="30">
        <f>IF(OR($B18="",$C18=""),"",SUMIFS('Dépenses'!$M$4:$M$123,'Dépenses'!$B$4:$B$123,$B18,'Dépenses'!$C$4:$C$123,$C18))</f>
        <v/>
      </c>
      <c r="H18" s="30">
        <f>IF($E18="","",$E18-IF($G18="",0,$G18))</f>
        <v/>
      </c>
      <c r="I18" s="20" t="n"/>
    </row>
    <row r="19" ht="22" customHeight="1">
      <c r="A19" s="18" t="n"/>
      <c r="B19" s="18" t="n"/>
      <c r="C19" s="18" t="n"/>
      <c r="D19" s="34" t="n"/>
      <c r="E19" s="35" t="n"/>
      <c r="F19" s="22" t="n"/>
      <c r="G19" s="29">
        <f>IF(OR($B19="",$C19=""),"",SUMIFS('Dépenses'!$M$4:$M$123,'Dépenses'!$B$4:$B$123,$B19,'Dépenses'!$C$4:$C$123,$C19))</f>
        <v/>
      </c>
      <c r="H19" s="29">
        <f>IF($E19="","",$E19-IF($G19="",0,$G19))</f>
        <v/>
      </c>
      <c r="I19" s="20" t="n"/>
    </row>
    <row r="20" ht="22" customHeight="1">
      <c r="A20" s="18" t="n"/>
      <c r="B20" s="18" t="n"/>
      <c r="C20" s="18" t="n"/>
      <c r="D20" s="34" t="n"/>
      <c r="E20" s="35" t="n"/>
      <c r="F20" s="22" t="n"/>
      <c r="G20" s="30">
        <f>IF(OR($B20="",$C20=""),"",SUMIFS('Dépenses'!$M$4:$M$123,'Dépenses'!$B$4:$B$123,$B20,'Dépenses'!$C$4:$C$123,$C20))</f>
        <v/>
      </c>
      <c r="H20" s="30">
        <f>IF($E20="","",$E20-IF($G20="",0,$G20))</f>
        <v/>
      </c>
      <c r="I20" s="20" t="n"/>
    </row>
    <row r="21" ht="22" customHeight="1">
      <c r="A21" s="18" t="n"/>
      <c r="B21" s="18" t="n"/>
      <c r="C21" s="18" t="n"/>
      <c r="D21" s="34" t="n"/>
      <c r="E21" s="35" t="n"/>
      <c r="F21" s="22" t="n"/>
      <c r="G21" s="29">
        <f>IF(OR($B21="",$C21=""),"",SUMIFS('Dépenses'!$M$4:$M$123,'Dépenses'!$B$4:$B$123,$B21,'Dépenses'!$C$4:$C$123,$C21))</f>
        <v/>
      </c>
      <c r="H21" s="29">
        <f>IF($E21="","",$E21-IF($G21="",0,$G21))</f>
        <v/>
      </c>
      <c r="I21" s="20" t="n"/>
    </row>
    <row r="22" ht="22" customHeight="1">
      <c r="A22" s="18" t="n"/>
      <c r="B22" s="18" t="n"/>
      <c r="C22" s="18" t="n"/>
      <c r="D22" s="34" t="n"/>
      <c r="E22" s="35" t="n"/>
      <c r="F22" s="22" t="n"/>
      <c r="G22" s="30">
        <f>IF(OR($B22="",$C22=""),"",SUMIFS('Dépenses'!$M$4:$M$123,'Dépenses'!$B$4:$B$123,$B22,'Dépenses'!$C$4:$C$123,$C22))</f>
        <v/>
      </c>
      <c r="H22" s="30">
        <f>IF($E22="","",$E22-IF($G22="",0,$G22))</f>
        <v/>
      </c>
      <c r="I22" s="20" t="n"/>
    </row>
    <row r="23" ht="22" customHeight="1">
      <c r="A23" s="18" t="n"/>
      <c r="B23" s="18" t="n"/>
      <c r="C23" s="18" t="n"/>
      <c r="D23" s="34" t="n"/>
      <c r="E23" s="35" t="n"/>
      <c r="F23" s="22" t="n"/>
      <c r="G23" s="29">
        <f>IF(OR($B23="",$C23=""),"",SUMIFS('Dépenses'!$M$4:$M$123,'Dépenses'!$B$4:$B$123,$B23,'Dépenses'!$C$4:$C$123,$C23))</f>
        <v/>
      </c>
      <c r="H23" s="29">
        <f>IF($E23="","",$E23-IF($G23="",0,$G23))</f>
        <v/>
      </c>
      <c r="I23" s="20" t="n"/>
    </row>
    <row r="24" ht="22" customHeight="1">
      <c r="A24" s="18" t="n"/>
      <c r="B24" s="18" t="n"/>
      <c r="C24" s="18" t="n"/>
      <c r="D24" s="34" t="n"/>
      <c r="E24" s="35" t="n"/>
      <c r="F24" s="22" t="n"/>
      <c r="G24" s="30">
        <f>IF(OR($B24="",$C24=""),"",SUMIFS('Dépenses'!$M$4:$M$123,'Dépenses'!$B$4:$B$123,$B24,'Dépenses'!$C$4:$C$123,$C24))</f>
        <v/>
      </c>
      <c r="H24" s="30">
        <f>IF($E24="","",$E24-IF($G24="",0,$G24))</f>
        <v/>
      </c>
      <c r="I24" s="20" t="n"/>
    </row>
    <row r="25" ht="22" customHeight="1">
      <c r="A25" s="18" t="n"/>
      <c r="B25" s="18" t="n"/>
      <c r="C25" s="18" t="n"/>
      <c r="D25" s="34" t="n"/>
      <c r="E25" s="35" t="n"/>
      <c r="F25" s="22" t="n"/>
      <c r="G25" s="29">
        <f>IF(OR($B25="",$C25=""),"",SUMIFS('Dépenses'!$M$4:$M$123,'Dépenses'!$B$4:$B$123,$B25,'Dépenses'!$C$4:$C$123,$C25))</f>
        <v/>
      </c>
      <c r="H25" s="29">
        <f>IF($E25="","",$E25-IF($G25="",0,$G25))</f>
        <v/>
      </c>
      <c r="I25" s="20" t="n"/>
    </row>
    <row r="26" ht="22" customHeight="1">
      <c r="A26" s="18" t="n"/>
      <c r="B26" s="18" t="n"/>
      <c r="C26" s="18" t="n"/>
      <c r="D26" s="34" t="n"/>
      <c r="E26" s="35" t="n"/>
      <c r="F26" s="22" t="n"/>
      <c r="G26" s="30">
        <f>IF(OR($B26="",$C26=""),"",SUMIFS('Dépenses'!$M$4:$M$123,'Dépenses'!$B$4:$B$123,$B26,'Dépenses'!$C$4:$C$123,$C26))</f>
        <v/>
      </c>
      <c r="H26" s="30">
        <f>IF($E26="","",$E26-IF($G26="",0,$G26))</f>
        <v/>
      </c>
      <c r="I26" s="20" t="n"/>
    </row>
    <row r="27" ht="22" customHeight="1">
      <c r="A27" s="18" t="n"/>
      <c r="B27" s="18" t="n"/>
      <c r="C27" s="18" t="n"/>
      <c r="D27" s="34" t="n"/>
      <c r="E27" s="35" t="n"/>
      <c r="F27" s="22" t="n"/>
      <c r="G27" s="29">
        <f>IF(OR($B27="",$C27=""),"",SUMIFS('Dépenses'!$M$4:$M$123,'Dépenses'!$B$4:$B$123,$B27,'Dépenses'!$C$4:$C$123,$C27))</f>
        <v/>
      </c>
      <c r="H27" s="29">
        <f>IF($E27="","",$E27-IF($G27="",0,$G27))</f>
        <v/>
      </c>
      <c r="I27" s="20" t="n"/>
    </row>
    <row r="28" ht="22" customHeight="1">
      <c r="A28" s="18" t="n"/>
      <c r="B28" s="18" t="n"/>
      <c r="C28" s="18" t="n"/>
      <c r="D28" s="34" t="n"/>
      <c r="E28" s="35" t="n"/>
      <c r="F28" s="22" t="n"/>
      <c r="G28" s="30">
        <f>IF(OR($B28="",$C28=""),"",SUMIFS('Dépenses'!$M$4:$M$123,'Dépenses'!$B$4:$B$123,$B28,'Dépenses'!$C$4:$C$123,$C28))</f>
        <v/>
      </c>
      <c r="H28" s="30">
        <f>IF($E28="","",$E28-IF($G28="",0,$G28))</f>
        <v/>
      </c>
      <c r="I28" s="20" t="n"/>
    </row>
    <row r="29" ht="22" customHeight="1">
      <c r="A29" s="18" t="n"/>
      <c r="B29" s="18" t="n"/>
      <c r="C29" s="18" t="n"/>
      <c r="D29" s="34" t="n"/>
      <c r="E29" s="35" t="n"/>
      <c r="F29" s="22" t="n"/>
      <c r="G29" s="29">
        <f>IF(OR($B29="",$C29=""),"",SUMIFS('Dépenses'!$M$4:$M$123,'Dépenses'!$B$4:$B$123,$B29,'Dépenses'!$C$4:$C$123,$C29))</f>
        <v/>
      </c>
      <c r="H29" s="29">
        <f>IF($E29="","",$E29-IF($G29="",0,$G29))</f>
        <v/>
      </c>
      <c r="I29" s="20" t="n"/>
    </row>
    <row r="30" ht="22" customHeight="1">
      <c r="A30" s="18" t="n"/>
      <c r="B30" s="18" t="n"/>
      <c r="C30" s="18" t="n"/>
      <c r="D30" s="34" t="n"/>
      <c r="E30" s="35" t="n"/>
      <c r="F30" s="22" t="n"/>
      <c r="G30" s="30">
        <f>IF(OR($B30="",$C30=""),"",SUMIFS('Dépenses'!$M$4:$M$123,'Dépenses'!$B$4:$B$123,$B30,'Dépenses'!$C$4:$C$123,$C30))</f>
        <v/>
      </c>
      <c r="H30" s="30">
        <f>IF($E30="","",$E30-IF($G30="",0,$G30))</f>
        <v/>
      </c>
      <c r="I30" s="20" t="n"/>
    </row>
    <row r="31" ht="22" customHeight="1">
      <c r="A31" s="18" t="n"/>
      <c r="B31" s="18" t="n"/>
      <c r="C31" s="18" t="n"/>
      <c r="D31" s="34" t="n"/>
      <c r="E31" s="35" t="n"/>
      <c r="F31" s="22" t="n"/>
      <c r="G31" s="29">
        <f>IF(OR($B31="",$C31=""),"",SUMIFS('Dépenses'!$M$4:$M$123,'Dépenses'!$B$4:$B$123,$B31,'Dépenses'!$C$4:$C$123,$C31))</f>
        <v/>
      </c>
      <c r="H31" s="29">
        <f>IF($E31="","",$E31-IF($G31="",0,$G31))</f>
        <v/>
      </c>
      <c r="I31" s="20" t="n"/>
    </row>
    <row r="32" ht="22" customHeight="1">
      <c r="A32" s="18" t="n"/>
      <c r="B32" s="18" t="n"/>
      <c r="C32" s="18" t="n"/>
      <c r="D32" s="34" t="n"/>
      <c r="E32" s="35" t="n"/>
      <c r="F32" s="22" t="n"/>
      <c r="G32" s="30">
        <f>IF(OR($B32="",$C32=""),"",SUMIFS('Dépenses'!$M$4:$M$123,'Dépenses'!$B$4:$B$123,$B32,'Dépenses'!$C$4:$C$123,$C32))</f>
        <v/>
      </c>
      <c r="H32" s="30">
        <f>IF($E32="","",$E32-IF($G32="",0,$G32))</f>
        <v/>
      </c>
      <c r="I32" s="20" t="n"/>
    </row>
    <row r="33" ht="22" customHeight="1">
      <c r="A33" s="18" t="n"/>
      <c r="B33" s="18" t="n"/>
      <c r="C33" s="18" t="n"/>
      <c r="D33" s="34" t="n"/>
      <c r="E33" s="35" t="n"/>
      <c r="F33" s="22" t="n"/>
      <c r="G33" s="29">
        <f>IF(OR($B33="",$C33=""),"",SUMIFS('Dépenses'!$M$4:$M$123,'Dépenses'!$B$4:$B$123,$B33,'Dépenses'!$C$4:$C$123,$C33))</f>
        <v/>
      </c>
      <c r="H33" s="29">
        <f>IF($E33="","",$E33-IF($G33="",0,$G33))</f>
        <v/>
      </c>
      <c r="I33" s="20" t="n"/>
    </row>
    <row r="34" ht="22" customHeight="1">
      <c r="A34" s="18" t="n"/>
      <c r="B34" s="18" t="n"/>
      <c r="C34" s="18" t="n"/>
      <c r="D34" s="34" t="n"/>
      <c r="E34" s="35" t="n"/>
      <c r="F34" s="22" t="n"/>
      <c r="G34" s="30">
        <f>IF(OR($B34="",$C34=""),"",SUMIFS('Dépenses'!$M$4:$M$123,'Dépenses'!$B$4:$B$123,$B34,'Dépenses'!$C$4:$C$123,$C34))</f>
        <v/>
      </c>
      <c r="H34" s="30">
        <f>IF($E34="","",$E34-IF($G34="",0,$G34))</f>
        <v/>
      </c>
      <c r="I34" s="20" t="n"/>
    </row>
    <row r="35" ht="22" customHeight="1">
      <c r="A35" s="18" t="n"/>
      <c r="B35" s="18" t="n"/>
      <c r="C35" s="18" t="n"/>
      <c r="D35" s="34" t="n"/>
      <c r="E35" s="35" t="n"/>
      <c r="F35" s="22" t="n"/>
      <c r="G35" s="29">
        <f>IF(OR($B35="",$C35=""),"",SUMIFS('Dépenses'!$M$4:$M$123,'Dépenses'!$B$4:$B$123,$B35,'Dépenses'!$C$4:$C$123,$C35))</f>
        <v/>
      </c>
      <c r="H35" s="29">
        <f>IF($E35="","",$E35-IF($G35="",0,$G35))</f>
        <v/>
      </c>
      <c r="I35" s="20" t="n"/>
    </row>
    <row r="36" ht="22" customHeight="1">
      <c r="A36" s="18" t="n"/>
      <c r="B36" s="18" t="n"/>
      <c r="C36" s="18" t="n"/>
      <c r="D36" s="34" t="n"/>
      <c r="E36" s="35" t="n"/>
      <c r="F36" s="22" t="n"/>
      <c r="G36" s="30">
        <f>IF(OR($B36="",$C36=""),"",SUMIFS('Dépenses'!$M$4:$M$123,'Dépenses'!$B$4:$B$123,$B36,'Dépenses'!$C$4:$C$123,$C36))</f>
        <v/>
      </c>
      <c r="H36" s="30">
        <f>IF($E36="","",$E36-IF($G36="",0,$G36))</f>
        <v/>
      </c>
      <c r="I36" s="20" t="n"/>
    </row>
    <row r="37" ht="22" customHeight="1">
      <c r="A37" s="18" t="n"/>
      <c r="B37" s="18" t="n"/>
      <c r="C37" s="18" t="n"/>
      <c r="D37" s="34" t="n"/>
      <c r="E37" s="35" t="n"/>
      <c r="F37" s="22" t="n"/>
      <c r="G37" s="29">
        <f>IF(OR($B37="",$C37=""),"",SUMIFS('Dépenses'!$M$4:$M$123,'Dépenses'!$B$4:$B$123,$B37,'Dépenses'!$C$4:$C$123,$C37))</f>
        <v/>
      </c>
      <c r="H37" s="29">
        <f>IF($E37="","",$E37-IF($G37="",0,$G37))</f>
        <v/>
      </c>
      <c r="I37" s="20" t="n"/>
    </row>
    <row r="38" ht="22" customHeight="1">
      <c r="A38" s="18" t="n"/>
      <c r="B38" s="18" t="n"/>
      <c r="C38" s="18" t="n"/>
      <c r="D38" s="34" t="n"/>
      <c r="E38" s="35" t="n"/>
      <c r="F38" s="22" t="n"/>
      <c r="G38" s="30">
        <f>IF(OR($B38="",$C38=""),"",SUMIFS('Dépenses'!$M$4:$M$123,'Dépenses'!$B$4:$B$123,$B38,'Dépenses'!$C$4:$C$123,$C38))</f>
        <v/>
      </c>
      <c r="H38" s="30">
        <f>IF($E38="","",$E38-IF($G38="",0,$G38))</f>
        <v/>
      </c>
      <c r="I38" s="20" t="n"/>
    </row>
    <row r="39" ht="22" customHeight="1">
      <c r="A39" s="18" t="n"/>
      <c r="B39" s="18" t="n"/>
      <c r="C39" s="18" t="n"/>
      <c r="D39" s="34" t="n"/>
      <c r="E39" s="35" t="n"/>
      <c r="F39" s="22" t="n"/>
      <c r="G39" s="29">
        <f>IF(OR($B39="",$C39=""),"",SUMIFS('Dépenses'!$M$4:$M$123,'Dépenses'!$B$4:$B$123,$B39,'Dépenses'!$C$4:$C$123,$C39))</f>
        <v/>
      </c>
      <c r="H39" s="29">
        <f>IF($E39="","",$E39-IF($G39="",0,$G39))</f>
        <v/>
      </c>
      <c r="I39" s="20" t="n"/>
    </row>
    <row r="40" ht="22" customHeight="1">
      <c r="A40" s="18" t="n"/>
      <c r="B40" s="18" t="n"/>
      <c r="C40" s="18" t="n"/>
      <c r="D40" s="34" t="n"/>
      <c r="E40" s="35" t="n"/>
      <c r="F40" s="22" t="n"/>
      <c r="G40" s="30">
        <f>IF(OR($B40="",$C40=""),"",SUMIFS('Dépenses'!$M$4:$M$123,'Dépenses'!$B$4:$B$123,$B40,'Dépenses'!$C$4:$C$123,$C40))</f>
        <v/>
      </c>
      <c r="H40" s="30">
        <f>IF($E40="","",$E40-IF($G40="",0,$G40))</f>
        <v/>
      </c>
      <c r="I40" s="20" t="n"/>
    </row>
    <row r="41" ht="22" customHeight="1">
      <c r="A41" s="18" t="n"/>
      <c r="B41" s="18" t="n"/>
      <c r="C41" s="18" t="n"/>
      <c r="D41" s="34" t="n"/>
      <c r="E41" s="35" t="n"/>
      <c r="F41" s="22" t="n"/>
      <c r="G41" s="29">
        <f>IF(OR($B41="",$C41=""),"",SUMIFS('Dépenses'!$M$4:$M$123,'Dépenses'!$B$4:$B$123,$B41,'Dépenses'!$C$4:$C$123,$C41))</f>
        <v/>
      </c>
      <c r="H41" s="29">
        <f>IF($E41="","",$E41-IF($G41="",0,$G41))</f>
        <v/>
      </c>
      <c r="I41" s="20" t="n"/>
    </row>
    <row r="42" ht="22" customHeight="1">
      <c r="A42" s="18" t="n"/>
      <c r="B42" s="18" t="n"/>
      <c r="C42" s="18" t="n"/>
      <c r="D42" s="34" t="n"/>
      <c r="E42" s="35" t="n"/>
      <c r="F42" s="22" t="n"/>
      <c r="G42" s="30">
        <f>IF(OR($B42="",$C42=""),"",SUMIFS('Dépenses'!$M$4:$M$123,'Dépenses'!$B$4:$B$123,$B42,'Dépenses'!$C$4:$C$123,$C42))</f>
        <v/>
      </c>
      <c r="H42" s="30">
        <f>IF($E42="","",$E42-IF($G42="",0,$G42))</f>
        <v/>
      </c>
      <c r="I42" s="20" t="n"/>
    </row>
    <row r="43" ht="22" customHeight="1">
      <c r="A43" s="18" t="n"/>
      <c r="B43" s="18" t="n"/>
      <c r="C43" s="18" t="n"/>
      <c r="D43" s="34" t="n"/>
      <c r="E43" s="35" t="n"/>
      <c r="F43" s="22" t="n"/>
      <c r="G43" s="29">
        <f>IF(OR($B43="",$C43=""),"",SUMIFS('Dépenses'!$M$4:$M$123,'Dépenses'!$B$4:$B$123,$B43,'Dépenses'!$C$4:$C$123,$C43))</f>
        <v/>
      </c>
      <c r="H43" s="29">
        <f>IF($E43="","",$E43-IF($G43="",0,$G43))</f>
        <v/>
      </c>
      <c r="I43" s="20" t="n"/>
    </row>
    <row r="44" ht="22" customHeight="1">
      <c r="A44" s="18" t="n"/>
      <c r="B44" s="18" t="n"/>
      <c r="C44" s="18" t="n"/>
      <c r="D44" s="34" t="n"/>
      <c r="E44" s="35" t="n"/>
      <c r="F44" s="22" t="n"/>
      <c r="G44" s="30">
        <f>IF(OR($B44="",$C44=""),"",SUMIFS('Dépenses'!$M$4:$M$123,'Dépenses'!$B$4:$B$123,$B44,'Dépenses'!$C$4:$C$123,$C44))</f>
        <v/>
      </c>
      <c r="H44" s="30">
        <f>IF($E44="","",$E44-IF($G44="",0,$G44))</f>
        <v/>
      </c>
      <c r="I44" s="20" t="n"/>
    </row>
    <row r="45" ht="22" customHeight="1">
      <c r="A45" s="18" t="n"/>
      <c r="B45" s="18" t="n"/>
      <c r="C45" s="18" t="n"/>
      <c r="D45" s="34" t="n"/>
      <c r="E45" s="35" t="n"/>
      <c r="F45" s="22" t="n"/>
      <c r="G45" s="29">
        <f>IF(OR($B45="",$C45=""),"",SUMIFS('Dépenses'!$M$4:$M$123,'Dépenses'!$B$4:$B$123,$B45,'Dépenses'!$C$4:$C$123,$C45))</f>
        <v/>
      </c>
      <c r="H45" s="29">
        <f>IF($E45="","",$E45-IF($G45="",0,$G45))</f>
        <v/>
      </c>
      <c r="I45" s="20" t="n"/>
    </row>
    <row r="46" ht="22" customHeight="1">
      <c r="A46" s="18" t="n"/>
      <c r="B46" s="18" t="n"/>
      <c r="C46" s="18" t="n"/>
      <c r="D46" s="34" t="n"/>
      <c r="E46" s="35" t="n"/>
      <c r="F46" s="22" t="n"/>
      <c r="G46" s="30">
        <f>IF(OR($B46="",$C46=""),"",SUMIFS('Dépenses'!$M$4:$M$123,'Dépenses'!$B$4:$B$123,$B46,'Dépenses'!$C$4:$C$123,$C46))</f>
        <v/>
      </c>
      <c r="H46" s="30">
        <f>IF($E46="","",$E46-IF($G46="",0,$G46))</f>
        <v/>
      </c>
      <c r="I46" s="20" t="n"/>
    </row>
    <row r="47" ht="22" customHeight="1">
      <c r="A47" s="18" t="n"/>
      <c r="B47" s="18" t="n"/>
      <c r="C47" s="18" t="n"/>
      <c r="D47" s="34" t="n"/>
      <c r="E47" s="35" t="n"/>
      <c r="F47" s="22" t="n"/>
      <c r="G47" s="29">
        <f>IF(OR($B47="",$C47=""),"",SUMIFS('Dépenses'!$M$4:$M$123,'Dépenses'!$B$4:$B$123,$B47,'Dépenses'!$C$4:$C$123,$C47))</f>
        <v/>
      </c>
      <c r="H47" s="29">
        <f>IF($E47="","",$E47-IF($G47="",0,$G47))</f>
        <v/>
      </c>
      <c r="I47" s="20" t="n"/>
    </row>
    <row r="48" ht="22" customHeight="1">
      <c r="A48" s="18" t="n"/>
      <c r="B48" s="18" t="n"/>
      <c r="C48" s="18" t="n"/>
      <c r="D48" s="34" t="n"/>
      <c r="E48" s="35" t="n"/>
      <c r="F48" s="22" t="n"/>
      <c r="G48" s="30">
        <f>IF(OR($B48="",$C48=""),"",SUMIFS('Dépenses'!$M$4:$M$123,'Dépenses'!$B$4:$B$123,$B48,'Dépenses'!$C$4:$C$123,$C48))</f>
        <v/>
      </c>
      <c r="H48" s="30">
        <f>IF($E48="","",$E48-IF($G48="",0,$G48))</f>
        <v/>
      </c>
      <c r="I48" s="20" t="n"/>
    </row>
    <row r="49" ht="22" customHeight="1">
      <c r="A49" s="18" t="n"/>
      <c r="B49" s="18" t="n"/>
      <c r="C49" s="18" t="n"/>
      <c r="D49" s="34" t="n"/>
      <c r="E49" s="35" t="n"/>
      <c r="F49" s="22" t="n"/>
      <c r="G49" s="29">
        <f>IF(OR($B49="",$C49=""),"",SUMIFS('Dépenses'!$M$4:$M$123,'Dépenses'!$B$4:$B$123,$B49,'Dépenses'!$C$4:$C$123,$C49))</f>
        <v/>
      </c>
      <c r="H49" s="29">
        <f>IF($E49="","",$E49-IF($G49="",0,$G49))</f>
        <v/>
      </c>
      <c r="I49" s="20" t="n"/>
    </row>
    <row r="50" ht="22" customHeight="1">
      <c r="A50" s="18" t="n"/>
      <c r="B50" s="18" t="n"/>
      <c r="C50" s="18" t="n"/>
      <c r="D50" s="34" t="n"/>
      <c r="E50" s="35" t="n"/>
      <c r="F50" s="22" t="n"/>
      <c r="G50" s="30">
        <f>IF(OR($B50="",$C50=""),"",SUMIFS('Dépenses'!$M$4:$M$123,'Dépenses'!$B$4:$B$123,$B50,'Dépenses'!$C$4:$C$123,$C50))</f>
        <v/>
      </c>
      <c r="H50" s="30">
        <f>IF($E50="","",$E50-IF($G50="",0,$G50))</f>
        <v/>
      </c>
      <c r="I50" s="20" t="n"/>
    </row>
    <row r="51" ht="22" customHeight="1">
      <c r="A51" s="18" t="n"/>
      <c r="B51" s="18" t="n"/>
      <c r="C51" s="18" t="n"/>
      <c r="D51" s="34" t="n"/>
      <c r="E51" s="35" t="n"/>
      <c r="F51" s="22" t="n"/>
      <c r="G51" s="29">
        <f>IF(OR($B51="",$C51=""),"",SUMIFS('Dépenses'!$M$4:$M$123,'Dépenses'!$B$4:$B$123,$B51,'Dépenses'!$C$4:$C$123,$C51))</f>
        <v/>
      </c>
      <c r="H51" s="29">
        <f>IF($E51="","",$E51-IF($G51="",0,$G51))</f>
        <v/>
      </c>
      <c r="I51" s="20" t="n"/>
    </row>
    <row r="52" ht="22" customHeight="1">
      <c r="A52" s="18" t="n"/>
      <c r="B52" s="18" t="n"/>
      <c r="C52" s="18" t="n"/>
      <c r="D52" s="34" t="n"/>
      <c r="E52" s="35" t="n"/>
      <c r="F52" s="22" t="n"/>
      <c r="G52" s="30">
        <f>IF(OR($B52="",$C52=""),"",SUMIFS('Dépenses'!$M$4:$M$123,'Dépenses'!$B$4:$B$123,$B52,'Dépenses'!$C$4:$C$123,$C52))</f>
        <v/>
      </c>
      <c r="H52" s="30">
        <f>IF($E52="","",$E52-IF($G52="",0,$G52))</f>
        <v/>
      </c>
      <c r="I52" s="20" t="n"/>
    </row>
    <row r="53" ht="22" customHeight="1">
      <c r="A53" s="18" t="n"/>
      <c r="B53" s="18" t="n"/>
      <c r="C53" s="18" t="n"/>
      <c r="D53" s="34" t="n"/>
      <c r="E53" s="35" t="n"/>
      <c r="F53" s="22" t="n"/>
      <c r="G53" s="29">
        <f>IF(OR($B53="",$C53=""),"",SUMIFS('Dépenses'!$M$4:$M$123,'Dépenses'!$B$4:$B$123,$B53,'Dépenses'!$C$4:$C$123,$C53))</f>
        <v/>
      </c>
      <c r="H53" s="29">
        <f>IF($E53="","",$E53-IF($G53="",0,$G53))</f>
        <v/>
      </c>
      <c r="I53" s="20" t="n"/>
    </row>
    <row r="54" ht="22" customHeight="1">
      <c r="A54" s="18" t="n"/>
      <c r="B54" s="18" t="n"/>
      <c r="C54" s="18" t="n"/>
      <c r="D54" s="34" t="n"/>
      <c r="E54" s="35" t="n"/>
      <c r="F54" s="22" t="n"/>
      <c r="G54" s="30">
        <f>IF(OR($B54="",$C54=""),"",SUMIFS('Dépenses'!$M$4:$M$123,'Dépenses'!$B$4:$B$123,$B54,'Dépenses'!$C$4:$C$123,$C54))</f>
        <v/>
      </c>
      <c r="H54" s="30">
        <f>IF($E54="","",$E54-IF($G54="",0,$G54))</f>
        <v/>
      </c>
      <c r="I54" s="20" t="n"/>
    </row>
    <row r="55" ht="22" customHeight="1">
      <c r="A55" s="18" t="n"/>
      <c r="B55" s="18" t="n"/>
      <c r="C55" s="18" t="n"/>
      <c r="D55" s="34" t="n"/>
      <c r="E55" s="35" t="n"/>
      <c r="F55" s="22" t="n"/>
      <c r="G55" s="29">
        <f>IF(OR($B55="",$C55=""),"",SUMIFS('Dépenses'!$M$4:$M$123,'Dépenses'!$B$4:$B$123,$B55,'Dépenses'!$C$4:$C$123,$C55))</f>
        <v/>
      </c>
      <c r="H55" s="29">
        <f>IF($E55="","",$E55-IF($G55="",0,$G55))</f>
        <v/>
      </c>
      <c r="I55" s="20" t="n"/>
    </row>
    <row r="56" ht="22" customHeight="1">
      <c r="A56" s="18" t="n"/>
      <c r="B56" s="18" t="n"/>
      <c r="C56" s="18" t="n"/>
      <c r="D56" s="34" t="n"/>
      <c r="E56" s="35" t="n"/>
      <c r="F56" s="22" t="n"/>
      <c r="G56" s="30">
        <f>IF(OR($B56="",$C56=""),"",SUMIFS('Dépenses'!$M$4:$M$123,'Dépenses'!$B$4:$B$123,$B56,'Dépenses'!$C$4:$C$123,$C56))</f>
        <v/>
      </c>
      <c r="H56" s="30">
        <f>IF($E56="","",$E56-IF($G56="",0,$G56))</f>
        <v/>
      </c>
      <c r="I56" s="20" t="n"/>
    </row>
    <row r="57" ht="22" customHeight="1">
      <c r="A57" s="18" t="n"/>
      <c r="B57" s="18" t="n"/>
      <c r="C57" s="18" t="n"/>
      <c r="D57" s="34" t="n"/>
      <c r="E57" s="35" t="n"/>
      <c r="F57" s="22" t="n"/>
      <c r="G57" s="29">
        <f>IF(OR($B57="",$C57=""),"",SUMIFS('Dépenses'!$M$4:$M$123,'Dépenses'!$B$4:$B$123,$B57,'Dépenses'!$C$4:$C$123,$C57))</f>
        <v/>
      </c>
      <c r="H57" s="29">
        <f>IF($E57="","",$E57-IF($G57="",0,$G57))</f>
        <v/>
      </c>
      <c r="I57" s="20" t="n"/>
    </row>
    <row r="58" ht="22" customHeight="1">
      <c r="A58" s="18" t="n"/>
      <c r="B58" s="18" t="n"/>
      <c r="C58" s="18" t="n"/>
      <c r="D58" s="34" t="n"/>
      <c r="E58" s="35" t="n"/>
      <c r="F58" s="22" t="n"/>
      <c r="G58" s="30">
        <f>IF(OR($B58="",$C58=""),"",SUMIFS('Dépenses'!$M$4:$M$123,'Dépenses'!$B$4:$B$123,$B58,'Dépenses'!$C$4:$C$123,$C58))</f>
        <v/>
      </c>
      <c r="H58" s="30">
        <f>IF($E58="","",$E58-IF($G58="",0,$G58))</f>
        <v/>
      </c>
      <c r="I58" s="20" t="n"/>
    </row>
    <row r="59" ht="22" customHeight="1">
      <c r="A59" s="18" t="n"/>
      <c r="B59" s="18" t="n"/>
      <c r="C59" s="18" t="n"/>
      <c r="D59" s="34" t="n"/>
      <c r="E59" s="35" t="n"/>
      <c r="F59" s="22" t="n"/>
      <c r="G59" s="29">
        <f>IF(OR($B59="",$C59=""),"",SUMIFS('Dépenses'!$M$4:$M$123,'Dépenses'!$B$4:$B$123,$B59,'Dépenses'!$C$4:$C$123,$C59))</f>
        <v/>
      </c>
      <c r="H59" s="29">
        <f>IF($E59="","",$E59-IF($G59="",0,$G59))</f>
        <v/>
      </c>
      <c r="I59" s="20" t="n"/>
    </row>
    <row r="60" ht="22" customHeight="1">
      <c r="A60" s="18" t="n"/>
      <c r="B60" s="18" t="n"/>
      <c r="C60" s="18" t="n"/>
      <c r="D60" s="34" t="n"/>
      <c r="E60" s="35" t="n"/>
      <c r="F60" s="22" t="n"/>
      <c r="G60" s="30">
        <f>IF(OR($B60="",$C60=""),"",SUMIFS('Dépenses'!$M$4:$M$123,'Dépenses'!$B$4:$B$123,$B60,'Dépenses'!$C$4:$C$123,$C60))</f>
        <v/>
      </c>
      <c r="H60" s="30">
        <f>IF($E60="","",$E60-IF($G60="",0,$G60))</f>
        <v/>
      </c>
      <c r="I60" s="20" t="n"/>
    </row>
    <row r="61" ht="22" customHeight="1">
      <c r="A61" s="18" t="n"/>
      <c r="B61" s="18" t="n"/>
      <c r="C61" s="18" t="n"/>
      <c r="D61" s="34" t="n"/>
      <c r="E61" s="35" t="n"/>
      <c r="F61" s="22" t="n"/>
      <c r="G61" s="29">
        <f>IF(OR($B61="",$C61=""),"",SUMIFS('Dépenses'!$M$4:$M$123,'Dépenses'!$B$4:$B$123,$B61,'Dépenses'!$C$4:$C$123,$C61))</f>
        <v/>
      </c>
      <c r="H61" s="29">
        <f>IF($E61="","",$E61-IF($G61="",0,$G61))</f>
        <v/>
      </c>
      <c r="I61" s="20" t="n"/>
    </row>
    <row r="62" ht="22" customHeight="1">
      <c r="A62" s="18" t="n"/>
      <c r="B62" s="18" t="n"/>
      <c r="C62" s="18" t="n"/>
      <c r="D62" s="34" t="n"/>
      <c r="E62" s="35" t="n"/>
      <c r="F62" s="22" t="n"/>
      <c r="G62" s="30">
        <f>IF(OR($B62="",$C62=""),"",SUMIFS('Dépenses'!$M$4:$M$123,'Dépenses'!$B$4:$B$123,$B62,'Dépenses'!$C$4:$C$123,$C62))</f>
        <v/>
      </c>
      <c r="H62" s="30">
        <f>IF($E62="","",$E62-IF($G62="",0,$G62))</f>
        <v/>
      </c>
      <c r="I62" s="20" t="n"/>
    </row>
    <row r="63" ht="22" customHeight="1">
      <c r="A63" s="18" t="n"/>
      <c r="B63" s="18" t="n"/>
      <c r="C63" s="18" t="n"/>
      <c r="D63" s="34" t="n"/>
      <c r="E63" s="35" t="n"/>
      <c r="F63" s="22" t="n"/>
      <c r="G63" s="29">
        <f>IF(OR($B63="",$C63=""),"",SUMIFS('Dépenses'!$M$4:$M$123,'Dépenses'!$B$4:$B$123,$B63,'Dépenses'!$C$4:$C$123,$C63))</f>
        <v/>
      </c>
      <c r="H63" s="29">
        <f>IF($E63="","",$E63-IF($G63="",0,$G63))</f>
        <v/>
      </c>
      <c r="I63" s="20" t="n"/>
    </row>
    <row r="64" ht="22" customHeight="1">
      <c r="A64" s="18" t="n"/>
      <c r="B64" s="18" t="n"/>
      <c r="C64" s="18" t="n"/>
      <c r="D64" s="34" t="n"/>
      <c r="E64" s="35" t="n"/>
      <c r="F64" s="22" t="n"/>
      <c r="G64" s="30">
        <f>IF(OR($B64="",$C64=""),"",SUMIFS('Dépenses'!$M$4:$M$123,'Dépenses'!$B$4:$B$123,$B64,'Dépenses'!$C$4:$C$123,$C64))</f>
        <v/>
      </c>
      <c r="H64" s="30">
        <f>IF($E64="","",$E64-IF($G64="",0,$G64))</f>
        <v/>
      </c>
      <c r="I64" s="20" t="n"/>
    </row>
    <row r="65" ht="22" customHeight="1">
      <c r="A65" s="18" t="n"/>
      <c r="B65" s="18" t="n"/>
      <c r="C65" s="18" t="n"/>
      <c r="D65" s="34" t="n"/>
      <c r="E65" s="35" t="n"/>
      <c r="F65" s="22" t="n"/>
      <c r="G65" s="29">
        <f>IF(OR($B65="",$C65=""),"",SUMIFS('Dépenses'!$M$4:$M$123,'Dépenses'!$B$4:$B$123,$B65,'Dépenses'!$C$4:$C$123,$C65))</f>
        <v/>
      </c>
      <c r="H65" s="29">
        <f>IF($E65="","",$E65-IF($G65="",0,$G65))</f>
        <v/>
      </c>
      <c r="I65" s="20" t="n"/>
    </row>
    <row r="66" ht="22" customHeight="1">
      <c r="A66" s="18" t="n"/>
      <c r="B66" s="18" t="n"/>
      <c r="C66" s="18" t="n"/>
      <c r="D66" s="34" t="n"/>
      <c r="E66" s="35" t="n"/>
      <c r="F66" s="22" t="n"/>
      <c r="G66" s="30">
        <f>IF(OR($B66="",$C66=""),"",SUMIFS('Dépenses'!$M$4:$M$123,'Dépenses'!$B$4:$B$123,$B66,'Dépenses'!$C$4:$C$123,$C66))</f>
        <v/>
      </c>
      <c r="H66" s="30">
        <f>IF($E66="","",$E66-IF($G66="",0,$G66))</f>
        <v/>
      </c>
      <c r="I66" s="20" t="n"/>
    </row>
    <row r="67" ht="22" customHeight="1">
      <c r="A67" s="18" t="n"/>
      <c r="B67" s="18" t="n"/>
      <c r="C67" s="18" t="n"/>
      <c r="D67" s="34" t="n"/>
      <c r="E67" s="35" t="n"/>
      <c r="F67" s="22" t="n"/>
      <c r="G67" s="29">
        <f>IF(OR($B67="",$C67=""),"",SUMIFS('Dépenses'!$M$4:$M$123,'Dépenses'!$B$4:$B$123,$B67,'Dépenses'!$C$4:$C$123,$C67))</f>
        <v/>
      </c>
      <c r="H67" s="29">
        <f>IF($E67="","",$E67-IF($G67="",0,$G67))</f>
        <v/>
      </c>
      <c r="I67" s="20" t="n"/>
    </row>
    <row r="68" ht="22" customHeight="1">
      <c r="A68" s="18" t="n"/>
      <c r="B68" s="18" t="n"/>
      <c r="C68" s="18" t="n"/>
      <c r="D68" s="34" t="n"/>
      <c r="E68" s="35" t="n"/>
      <c r="F68" s="22" t="n"/>
      <c r="G68" s="30">
        <f>IF(OR($B68="",$C68=""),"",SUMIFS('Dépenses'!$M$4:$M$123,'Dépenses'!$B$4:$B$123,$B68,'Dépenses'!$C$4:$C$123,$C68))</f>
        <v/>
      </c>
      <c r="H68" s="30">
        <f>IF($E68="","",$E68-IF($G68="",0,$G68))</f>
        <v/>
      </c>
      <c r="I68" s="20" t="n"/>
    </row>
    <row r="69" ht="22" customHeight="1">
      <c r="A69" s="18" t="n"/>
      <c r="B69" s="18" t="n"/>
      <c r="C69" s="18" t="n"/>
      <c r="D69" s="34" t="n"/>
      <c r="E69" s="35" t="n"/>
      <c r="F69" s="22" t="n"/>
      <c r="G69" s="29">
        <f>IF(OR($B69="",$C69=""),"",SUMIFS('Dépenses'!$M$4:$M$123,'Dépenses'!$B$4:$B$123,$B69,'Dépenses'!$C$4:$C$123,$C69))</f>
        <v/>
      </c>
      <c r="H69" s="29">
        <f>IF($E69="","",$E69-IF($G69="",0,$G69))</f>
        <v/>
      </c>
      <c r="I69" s="20" t="n"/>
    </row>
    <row r="70" ht="22" customHeight="1">
      <c r="A70" s="18" t="n"/>
      <c r="B70" s="18" t="n"/>
      <c r="C70" s="18" t="n"/>
      <c r="D70" s="34" t="n"/>
      <c r="E70" s="35" t="n"/>
      <c r="F70" s="22" t="n"/>
      <c r="G70" s="30">
        <f>IF(OR($B70="",$C70=""),"",SUMIFS('Dépenses'!$M$4:$M$123,'Dépenses'!$B$4:$B$123,$B70,'Dépenses'!$C$4:$C$123,$C70))</f>
        <v/>
      </c>
      <c r="H70" s="30">
        <f>IF($E70="","",$E70-IF($G70="",0,$G70))</f>
        <v/>
      </c>
      <c r="I70" s="20" t="n"/>
    </row>
    <row r="71" ht="22" customHeight="1">
      <c r="A71" s="18" t="n"/>
      <c r="B71" s="18" t="n"/>
      <c r="C71" s="18" t="n"/>
      <c r="D71" s="34" t="n"/>
      <c r="E71" s="35" t="n"/>
      <c r="F71" s="22" t="n"/>
      <c r="G71" s="29">
        <f>IF(OR($B71="",$C71=""),"",SUMIFS('Dépenses'!$M$4:$M$123,'Dépenses'!$B$4:$B$123,$B71,'Dépenses'!$C$4:$C$123,$C71))</f>
        <v/>
      </c>
      <c r="H71" s="29">
        <f>IF($E71="","",$E71-IF($G71="",0,$G71))</f>
        <v/>
      </c>
      <c r="I71" s="20" t="n"/>
    </row>
    <row r="72" ht="22" customHeight="1">
      <c r="A72" s="18" t="n"/>
      <c r="B72" s="18" t="n"/>
      <c r="C72" s="18" t="n"/>
      <c r="D72" s="34" t="n"/>
      <c r="E72" s="35" t="n"/>
      <c r="F72" s="22" t="n"/>
      <c r="G72" s="30">
        <f>IF(OR($B72="",$C72=""),"",SUMIFS('Dépenses'!$M$4:$M$123,'Dépenses'!$B$4:$B$123,$B72,'Dépenses'!$C$4:$C$123,$C72))</f>
        <v/>
      </c>
      <c r="H72" s="30">
        <f>IF($E72="","",$E72-IF($G72="",0,$G72))</f>
        <v/>
      </c>
      <c r="I72" s="20" t="n"/>
    </row>
    <row r="73" ht="22" customHeight="1">
      <c r="A73" s="18" t="n"/>
      <c r="B73" s="18" t="n"/>
      <c r="C73" s="18" t="n"/>
      <c r="D73" s="34" t="n"/>
      <c r="E73" s="35" t="n"/>
      <c r="F73" s="22" t="n"/>
      <c r="G73" s="29">
        <f>IF(OR($B73="",$C73=""),"",SUMIFS('Dépenses'!$M$4:$M$123,'Dépenses'!$B$4:$B$123,$B73,'Dépenses'!$C$4:$C$123,$C73))</f>
        <v/>
      </c>
      <c r="H73" s="29">
        <f>IF($E73="","",$E73-IF($G73="",0,$G73))</f>
        <v/>
      </c>
      <c r="I73" s="20" t="n"/>
    </row>
    <row r="74" ht="22" customHeight="1">
      <c r="A74" s="18" t="n"/>
      <c r="B74" s="18" t="n"/>
      <c r="C74" s="18" t="n"/>
      <c r="D74" s="34" t="n"/>
      <c r="E74" s="35" t="n"/>
      <c r="F74" s="22" t="n"/>
      <c r="G74" s="30">
        <f>IF(OR($B74="",$C74=""),"",SUMIFS('Dépenses'!$M$4:$M$123,'Dépenses'!$B$4:$B$123,$B74,'Dépenses'!$C$4:$C$123,$C74))</f>
        <v/>
      </c>
      <c r="H74" s="30">
        <f>IF($E74="","",$E74-IF($G74="",0,$G74))</f>
        <v/>
      </c>
      <c r="I74" s="20" t="n"/>
    </row>
    <row r="75" ht="22" customHeight="1">
      <c r="A75" s="18" t="n"/>
      <c r="B75" s="18" t="n"/>
      <c r="C75" s="18" t="n"/>
      <c r="D75" s="34" t="n"/>
      <c r="E75" s="35" t="n"/>
      <c r="F75" s="22" t="n"/>
      <c r="G75" s="29">
        <f>IF(OR($B75="",$C75=""),"",SUMIFS('Dépenses'!$M$4:$M$123,'Dépenses'!$B$4:$B$123,$B75,'Dépenses'!$C$4:$C$123,$C75))</f>
        <v/>
      </c>
      <c r="H75" s="29">
        <f>IF($E75="","",$E75-IF($G75="",0,$G75))</f>
        <v/>
      </c>
      <c r="I75" s="20" t="n"/>
    </row>
    <row r="76" ht="22" customHeight="1">
      <c r="A76" s="18" t="n"/>
      <c r="B76" s="18" t="n"/>
      <c r="C76" s="18" t="n"/>
      <c r="D76" s="34" t="n"/>
      <c r="E76" s="35" t="n"/>
      <c r="F76" s="22" t="n"/>
      <c r="G76" s="30">
        <f>IF(OR($B76="",$C76=""),"",SUMIFS('Dépenses'!$M$4:$M$123,'Dépenses'!$B$4:$B$123,$B76,'Dépenses'!$C$4:$C$123,$C76))</f>
        <v/>
      </c>
      <c r="H76" s="30">
        <f>IF($E76="","",$E76-IF($G76="",0,$G76))</f>
        <v/>
      </c>
      <c r="I76" s="20" t="n"/>
    </row>
    <row r="77" ht="22" customHeight="1">
      <c r="A77" s="18" t="n"/>
      <c r="B77" s="18" t="n"/>
      <c r="C77" s="18" t="n"/>
      <c r="D77" s="34" t="n"/>
      <c r="E77" s="35" t="n"/>
      <c r="F77" s="22" t="n"/>
      <c r="G77" s="29">
        <f>IF(OR($B77="",$C77=""),"",SUMIFS('Dépenses'!$M$4:$M$123,'Dépenses'!$B$4:$B$123,$B77,'Dépenses'!$C$4:$C$123,$C77))</f>
        <v/>
      </c>
      <c r="H77" s="29">
        <f>IF($E77="","",$E77-IF($G77="",0,$G77))</f>
        <v/>
      </c>
      <c r="I77" s="20" t="n"/>
    </row>
    <row r="78" ht="22" customHeight="1">
      <c r="A78" s="18" t="n"/>
      <c r="B78" s="18" t="n"/>
      <c r="C78" s="18" t="n"/>
      <c r="D78" s="34" t="n"/>
      <c r="E78" s="35" t="n"/>
      <c r="F78" s="22" t="n"/>
      <c r="G78" s="30">
        <f>IF(OR($B78="",$C78=""),"",SUMIFS('Dépenses'!$M$4:$M$123,'Dépenses'!$B$4:$B$123,$B78,'Dépenses'!$C$4:$C$123,$C78))</f>
        <v/>
      </c>
      <c r="H78" s="30">
        <f>IF($E78="","",$E78-IF($G78="",0,$G78))</f>
        <v/>
      </c>
      <c r="I78" s="20" t="n"/>
    </row>
    <row r="79" ht="22" customHeight="1">
      <c r="A79" s="18" t="n"/>
      <c r="B79" s="18" t="n"/>
      <c r="C79" s="18" t="n"/>
      <c r="D79" s="34" t="n"/>
      <c r="E79" s="35" t="n"/>
      <c r="F79" s="22" t="n"/>
      <c r="G79" s="29">
        <f>IF(OR($B79="",$C79=""),"",SUMIFS('Dépenses'!$M$4:$M$123,'Dépenses'!$B$4:$B$123,$B79,'Dépenses'!$C$4:$C$123,$C79))</f>
        <v/>
      </c>
      <c r="H79" s="29">
        <f>IF($E79="","",$E79-IF($G79="",0,$G79))</f>
        <v/>
      </c>
      <c r="I79" s="20" t="n"/>
    </row>
    <row r="80" ht="22" customHeight="1">
      <c r="A80" s="18" t="n"/>
      <c r="B80" s="18" t="n"/>
      <c r="C80" s="18" t="n"/>
      <c r="D80" s="34" t="n"/>
      <c r="E80" s="35" t="n"/>
      <c r="F80" s="22" t="n"/>
      <c r="G80" s="30">
        <f>IF(OR($B80="",$C80=""),"",SUMIFS('Dépenses'!$M$4:$M$123,'Dépenses'!$B$4:$B$123,$B80,'Dépenses'!$C$4:$C$123,$C80))</f>
        <v/>
      </c>
      <c r="H80" s="30">
        <f>IF($E80="","",$E80-IF($G80="",0,$G80))</f>
        <v/>
      </c>
      <c r="I80" s="20" t="n"/>
    </row>
    <row r="81" ht="22" customHeight="1">
      <c r="A81" s="18" t="n"/>
      <c r="B81" s="18" t="n"/>
      <c r="C81" s="18" t="n"/>
      <c r="D81" s="34" t="n"/>
      <c r="E81" s="35" t="n"/>
      <c r="F81" s="22" t="n"/>
      <c r="G81" s="29">
        <f>IF(OR($B81="",$C81=""),"",SUMIFS('Dépenses'!$M$4:$M$123,'Dépenses'!$B$4:$B$123,$B81,'Dépenses'!$C$4:$C$123,$C81))</f>
        <v/>
      </c>
      <c r="H81" s="29">
        <f>IF($E81="","",$E81-IF($G81="",0,$G81))</f>
        <v/>
      </c>
      <c r="I81" s="20" t="n"/>
    </row>
    <row r="82" ht="22" customHeight="1">
      <c r="A82" s="18" t="n"/>
      <c r="B82" s="18" t="n"/>
      <c r="C82" s="18" t="n"/>
      <c r="D82" s="34" t="n"/>
      <c r="E82" s="35" t="n"/>
      <c r="F82" s="22" t="n"/>
      <c r="G82" s="30">
        <f>IF(OR($B82="",$C82=""),"",SUMIFS('Dépenses'!$M$4:$M$123,'Dépenses'!$B$4:$B$123,$B82,'Dépenses'!$C$4:$C$123,$C82))</f>
        <v/>
      </c>
      <c r="H82" s="30">
        <f>IF($E82="","",$E82-IF($G82="",0,$G82))</f>
        <v/>
      </c>
      <c r="I82" s="20" t="n"/>
    </row>
    <row r="83" ht="22" customHeight="1">
      <c r="A83" s="18" t="n"/>
      <c r="B83" s="18" t="n"/>
      <c r="C83" s="18" t="n"/>
      <c r="D83" s="34" t="n"/>
      <c r="E83" s="35" t="n"/>
      <c r="F83" s="22" t="n"/>
      <c r="G83" s="29">
        <f>IF(OR($B83="",$C83=""),"",SUMIFS('Dépenses'!$M$4:$M$123,'Dépenses'!$B$4:$B$123,$B83,'Dépenses'!$C$4:$C$123,$C83))</f>
        <v/>
      </c>
      <c r="H83" s="29">
        <f>IF($E83="","",$E83-IF($G83="",0,$G83))</f>
        <v/>
      </c>
      <c r="I83" s="20" t="n"/>
    </row>
    <row r="84" ht="22" customHeight="1">
      <c r="A84" s="18" t="n"/>
      <c r="B84" s="18" t="n"/>
      <c r="C84" s="18" t="n"/>
      <c r="D84" s="34" t="n"/>
      <c r="E84" s="35" t="n"/>
      <c r="F84" s="22" t="n"/>
      <c r="G84" s="30">
        <f>IF(OR($B84="",$C84=""),"",SUMIFS('Dépenses'!$M$4:$M$123,'Dépenses'!$B$4:$B$123,$B84,'Dépenses'!$C$4:$C$123,$C84))</f>
        <v/>
      </c>
      <c r="H84" s="30">
        <f>IF($E84="","",$E84-IF($G84="",0,$G84))</f>
        <v/>
      </c>
      <c r="I84" s="20" t="n"/>
    </row>
    <row r="85" ht="22" customHeight="1">
      <c r="A85" s="18" t="n"/>
      <c r="B85" s="18" t="n"/>
      <c r="C85" s="18" t="n"/>
      <c r="D85" s="34" t="n"/>
      <c r="E85" s="35" t="n"/>
      <c r="F85" s="22" t="n"/>
      <c r="G85" s="29">
        <f>IF(OR($B85="",$C85=""),"",SUMIFS('Dépenses'!$M$4:$M$123,'Dépenses'!$B$4:$B$123,$B85,'Dépenses'!$C$4:$C$123,$C85))</f>
        <v/>
      </c>
      <c r="H85" s="29">
        <f>IF($E85="","",$E85-IF($G85="",0,$G85))</f>
        <v/>
      </c>
      <c r="I85" s="20" t="n"/>
    </row>
    <row r="86" ht="22" customHeight="1">
      <c r="A86" s="18" t="n"/>
      <c r="B86" s="18" t="n"/>
      <c r="C86" s="18" t="n"/>
      <c r="D86" s="34" t="n"/>
      <c r="E86" s="35" t="n"/>
      <c r="F86" s="22" t="n"/>
      <c r="G86" s="30">
        <f>IF(OR($B86="",$C86=""),"",SUMIFS('Dépenses'!$M$4:$M$123,'Dépenses'!$B$4:$B$123,$B86,'Dépenses'!$C$4:$C$123,$C86))</f>
        <v/>
      </c>
      <c r="H86" s="30">
        <f>IF($E86="","",$E86-IF($G86="",0,$G86))</f>
        <v/>
      </c>
      <c r="I86" s="20" t="n"/>
    </row>
    <row r="87" ht="22" customHeight="1">
      <c r="A87" s="18" t="n"/>
      <c r="B87" s="18" t="n"/>
      <c r="C87" s="18" t="n"/>
      <c r="D87" s="34" t="n"/>
      <c r="E87" s="35" t="n"/>
      <c r="F87" s="22" t="n"/>
      <c r="G87" s="29">
        <f>IF(OR($B87="",$C87=""),"",SUMIFS('Dépenses'!$M$4:$M$123,'Dépenses'!$B$4:$B$123,$B87,'Dépenses'!$C$4:$C$123,$C87))</f>
        <v/>
      </c>
      <c r="H87" s="29">
        <f>IF($E87="","",$E87-IF($G87="",0,$G87))</f>
        <v/>
      </c>
      <c r="I87" s="20" t="n"/>
    </row>
    <row r="88" ht="22" customHeight="1">
      <c r="A88" s="18" t="n"/>
      <c r="B88" s="18" t="n"/>
      <c r="C88" s="18" t="n"/>
      <c r="D88" s="34" t="n"/>
      <c r="E88" s="35" t="n"/>
      <c r="F88" s="22" t="n"/>
      <c r="G88" s="30">
        <f>IF(OR($B88="",$C88=""),"",SUMIFS('Dépenses'!$M$4:$M$123,'Dépenses'!$B$4:$B$123,$B88,'Dépenses'!$C$4:$C$123,$C88))</f>
        <v/>
      </c>
      <c r="H88" s="30">
        <f>IF($E88="","",$E88-IF($G88="",0,$G88))</f>
        <v/>
      </c>
      <c r="I88" s="20" t="n"/>
    </row>
    <row r="89" ht="22" customHeight="1">
      <c r="A89" s="18" t="n"/>
      <c r="B89" s="18" t="n"/>
      <c r="C89" s="18" t="n"/>
      <c r="D89" s="34" t="n"/>
      <c r="E89" s="35" t="n"/>
      <c r="F89" s="22" t="n"/>
      <c r="G89" s="29">
        <f>IF(OR($B89="",$C89=""),"",SUMIFS('Dépenses'!$M$4:$M$123,'Dépenses'!$B$4:$B$123,$B89,'Dépenses'!$C$4:$C$123,$C89))</f>
        <v/>
      </c>
      <c r="H89" s="29">
        <f>IF($E89="","",$E89-IF($G89="",0,$G89))</f>
        <v/>
      </c>
      <c r="I89" s="20" t="n"/>
    </row>
    <row r="90" ht="22" customHeight="1">
      <c r="A90" s="18" t="n"/>
      <c r="B90" s="18" t="n"/>
      <c r="C90" s="18" t="n"/>
      <c r="D90" s="34" t="n"/>
      <c r="E90" s="35" t="n"/>
      <c r="F90" s="22" t="n"/>
      <c r="G90" s="30">
        <f>IF(OR($B90="",$C90=""),"",SUMIFS('Dépenses'!$M$4:$M$123,'Dépenses'!$B$4:$B$123,$B90,'Dépenses'!$C$4:$C$123,$C90))</f>
        <v/>
      </c>
      <c r="H90" s="30">
        <f>IF($E90="","",$E90-IF($G90="",0,$G90))</f>
        <v/>
      </c>
      <c r="I90" s="20" t="n"/>
    </row>
    <row r="91" ht="22" customHeight="1">
      <c r="A91" s="18" t="n"/>
      <c r="B91" s="18" t="n"/>
      <c r="C91" s="18" t="n"/>
      <c r="D91" s="34" t="n"/>
      <c r="E91" s="35" t="n"/>
      <c r="F91" s="22" t="n"/>
      <c r="G91" s="29">
        <f>IF(OR($B91="",$C91=""),"",SUMIFS('Dépenses'!$M$4:$M$123,'Dépenses'!$B$4:$B$123,$B91,'Dépenses'!$C$4:$C$123,$C91))</f>
        <v/>
      </c>
      <c r="H91" s="29">
        <f>IF($E91="","",$E91-IF($G91="",0,$G91))</f>
        <v/>
      </c>
      <c r="I91" s="20" t="n"/>
    </row>
    <row r="92" ht="22" customHeight="1">
      <c r="A92" s="18" t="n"/>
      <c r="B92" s="18" t="n"/>
      <c r="C92" s="18" t="n"/>
      <c r="D92" s="34" t="n"/>
      <c r="E92" s="35" t="n"/>
      <c r="F92" s="22" t="n"/>
      <c r="G92" s="30">
        <f>IF(OR($B92="",$C92=""),"",SUMIFS('Dépenses'!$M$4:$M$123,'Dépenses'!$B$4:$B$123,$B92,'Dépenses'!$C$4:$C$123,$C92))</f>
        <v/>
      </c>
      <c r="H92" s="30">
        <f>IF($E92="","",$E92-IF($G92="",0,$G92))</f>
        <v/>
      </c>
      <c r="I92" s="20" t="n"/>
    </row>
    <row r="93" ht="22" customHeight="1">
      <c r="A93" s="18" t="n"/>
      <c r="B93" s="18" t="n"/>
      <c r="C93" s="18" t="n"/>
      <c r="D93" s="34" t="n"/>
      <c r="E93" s="35" t="n"/>
      <c r="F93" s="22" t="n"/>
      <c r="G93" s="29">
        <f>IF(OR($B93="",$C93=""),"",SUMIFS('Dépenses'!$M$4:$M$123,'Dépenses'!$B$4:$B$123,$B93,'Dépenses'!$C$4:$C$123,$C93))</f>
        <v/>
      </c>
      <c r="H93" s="29">
        <f>IF($E93="","",$E93-IF($G93="",0,$G93))</f>
        <v/>
      </c>
      <c r="I93" s="20" t="n"/>
    </row>
    <row r="94" ht="22" customHeight="1">
      <c r="A94" s="18" t="n"/>
      <c r="B94" s="18" t="n"/>
      <c r="C94" s="18" t="n"/>
      <c r="D94" s="34" t="n"/>
      <c r="E94" s="35" t="n"/>
      <c r="F94" s="22" t="n"/>
      <c r="G94" s="30">
        <f>IF(OR($B94="",$C94=""),"",SUMIFS('Dépenses'!$M$4:$M$123,'Dépenses'!$B$4:$B$123,$B94,'Dépenses'!$C$4:$C$123,$C94))</f>
        <v/>
      </c>
      <c r="H94" s="30">
        <f>IF($E94="","",$E94-IF($G94="",0,$G94))</f>
        <v/>
      </c>
      <c r="I94" s="20" t="n"/>
    </row>
    <row r="95" ht="22" customHeight="1">
      <c r="A95" s="18" t="n"/>
      <c r="B95" s="18" t="n"/>
      <c r="C95" s="18" t="n"/>
      <c r="D95" s="34" t="n"/>
      <c r="E95" s="35" t="n"/>
      <c r="F95" s="22" t="n"/>
      <c r="G95" s="29">
        <f>IF(OR($B95="",$C95=""),"",SUMIFS('Dépenses'!$M$4:$M$123,'Dépenses'!$B$4:$B$123,$B95,'Dépenses'!$C$4:$C$123,$C95))</f>
        <v/>
      </c>
      <c r="H95" s="29">
        <f>IF($E95="","",$E95-IF($G95="",0,$G95))</f>
        <v/>
      </c>
      <c r="I95" s="20" t="n"/>
    </row>
    <row r="96" ht="22" customHeight="1">
      <c r="A96" s="18" t="n"/>
      <c r="B96" s="18" t="n"/>
      <c r="C96" s="18" t="n"/>
      <c r="D96" s="34" t="n"/>
      <c r="E96" s="35" t="n"/>
      <c r="F96" s="22" t="n"/>
      <c r="G96" s="30">
        <f>IF(OR($B96="",$C96=""),"",SUMIFS('Dépenses'!$M$4:$M$123,'Dépenses'!$B$4:$B$123,$B96,'Dépenses'!$C$4:$C$123,$C96))</f>
        <v/>
      </c>
      <c r="H96" s="30">
        <f>IF($E96="","",$E96-IF($G96="",0,$G96))</f>
        <v/>
      </c>
      <c r="I96" s="20" t="n"/>
    </row>
    <row r="97" ht="22" customHeight="1">
      <c r="A97" s="18" t="n"/>
      <c r="B97" s="18" t="n"/>
      <c r="C97" s="18" t="n"/>
      <c r="D97" s="34" t="n"/>
      <c r="E97" s="35" t="n"/>
      <c r="F97" s="22" t="n"/>
      <c r="G97" s="29">
        <f>IF(OR($B97="",$C97=""),"",SUMIFS('Dépenses'!$M$4:$M$123,'Dépenses'!$B$4:$B$123,$B97,'Dépenses'!$C$4:$C$123,$C97))</f>
        <v/>
      </c>
      <c r="H97" s="29">
        <f>IF($E97="","",$E97-IF($G97="",0,$G97))</f>
        <v/>
      </c>
      <c r="I97" s="20" t="n"/>
    </row>
    <row r="98" ht="22" customHeight="1">
      <c r="A98" s="18" t="n"/>
      <c r="B98" s="18" t="n"/>
      <c r="C98" s="18" t="n"/>
      <c r="D98" s="34" t="n"/>
      <c r="E98" s="35" t="n"/>
      <c r="F98" s="22" t="n"/>
      <c r="G98" s="30">
        <f>IF(OR($B98="",$C98=""),"",SUMIFS('Dépenses'!$M$4:$M$123,'Dépenses'!$B$4:$B$123,$B98,'Dépenses'!$C$4:$C$123,$C98))</f>
        <v/>
      </c>
      <c r="H98" s="30">
        <f>IF($E98="","",$E98-IF($G98="",0,$G98))</f>
        <v/>
      </c>
      <c r="I98" s="20" t="n"/>
    </row>
    <row r="99" ht="22" customHeight="1">
      <c r="A99" s="18" t="n"/>
      <c r="B99" s="18" t="n"/>
      <c r="C99" s="18" t="n"/>
      <c r="D99" s="34" t="n"/>
      <c r="E99" s="35" t="n"/>
      <c r="F99" s="22" t="n"/>
      <c r="G99" s="29">
        <f>IF(OR($B99="",$C99=""),"",SUMIFS('Dépenses'!$M$4:$M$123,'Dépenses'!$B$4:$B$123,$B99,'Dépenses'!$C$4:$C$123,$C99))</f>
        <v/>
      </c>
      <c r="H99" s="29">
        <f>IF($E99="","",$E99-IF($G99="",0,$G99))</f>
        <v/>
      </c>
      <c r="I99" s="20" t="n"/>
    </row>
    <row r="100" ht="22" customHeight="1">
      <c r="A100" s="18" t="n"/>
      <c r="B100" s="18" t="n"/>
      <c r="C100" s="18" t="n"/>
      <c r="D100" s="34" t="n"/>
      <c r="E100" s="35" t="n"/>
      <c r="F100" s="22" t="n"/>
      <c r="G100" s="30">
        <f>IF(OR($B100="",$C100=""),"",SUMIFS('Dépenses'!$M$4:$M$123,'Dépenses'!$B$4:$B$123,$B100,'Dépenses'!$C$4:$C$123,$C100))</f>
        <v/>
      </c>
      <c r="H100" s="30">
        <f>IF($E100="","",$E100-IF($G100="",0,$G100))</f>
        <v/>
      </c>
      <c r="I100" s="20" t="n"/>
    </row>
    <row r="101" ht="22" customHeight="1">
      <c r="A101" s="18" t="n"/>
      <c r="B101" s="18" t="n"/>
      <c r="C101" s="18" t="n"/>
      <c r="D101" s="34" t="n"/>
      <c r="E101" s="35" t="n"/>
      <c r="F101" s="22" t="n"/>
      <c r="G101" s="29">
        <f>IF(OR($B101="",$C101=""),"",SUMIFS('Dépenses'!$M$4:$M$123,'Dépenses'!$B$4:$B$123,$B101,'Dépenses'!$C$4:$C$123,$C101))</f>
        <v/>
      </c>
      <c r="H101" s="29">
        <f>IF($E101="","",$E101-IF($G101="",0,$G101))</f>
        <v/>
      </c>
      <c r="I101" s="20" t="n"/>
    </row>
    <row r="102" ht="22" customHeight="1">
      <c r="A102" s="18" t="n"/>
      <c r="B102" s="18" t="n"/>
      <c r="C102" s="18" t="n"/>
      <c r="D102" s="34" t="n"/>
      <c r="E102" s="35" t="n"/>
      <c r="F102" s="22" t="n"/>
      <c r="G102" s="30">
        <f>IF(OR($B102="",$C102=""),"",SUMIFS('Dépenses'!$M$4:$M$123,'Dépenses'!$B$4:$B$123,$B102,'Dépenses'!$C$4:$C$123,$C102))</f>
        <v/>
      </c>
      <c r="H102" s="30">
        <f>IF($E102="","",$E102-IF($G102="",0,$G102))</f>
        <v/>
      </c>
      <c r="I102" s="20" t="n"/>
    </row>
    <row r="103" ht="22" customHeight="1">
      <c r="A103" s="18" t="n"/>
      <c r="B103" s="18" t="n"/>
      <c r="C103" s="18" t="n"/>
      <c r="D103" s="34" t="n"/>
      <c r="E103" s="35" t="n"/>
      <c r="F103" s="22" t="n"/>
      <c r="G103" s="29">
        <f>IF(OR($B103="",$C103=""),"",SUMIFS('Dépenses'!$M$4:$M$123,'Dépenses'!$B$4:$B$123,$B103,'Dépenses'!$C$4:$C$123,$C103))</f>
        <v/>
      </c>
      <c r="H103" s="29">
        <f>IF($E103="","",$E103-IF($G103="",0,$G103))</f>
        <v/>
      </c>
      <c r="I103" s="20" t="n"/>
    </row>
  </sheetData>
  <mergeCells count="1">
    <mergeCell ref="A1:I1"/>
  </mergeCells>
  <conditionalFormatting sqref="F4:F103">
    <cfRule type="expression" priority="1" dxfId="3">
      <formula>$F4="Clôturée"</formula>
    </cfRule>
    <cfRule type="expression" priority="2" dxfId="2">
      <formula>$F4="Versée"</formula>
    </cfRule>
  </conditionalFormatting>
  <conditionalFormatting sqref="E4:E103">
    <cfRule type="expression" priority="3" dxfId="1">
      <formula>E4&lt;0</formula>
    </cfRule>
  </conditionalFormatting>
  <conditionalFormatting sqref="G4:G103">
    <cfRule type="expression" priority="4" dxfId="1">
      <formula>G4&lt;0</formula>
    </cfRule>
  </conditionalFormatting>
  <conditionalFormatting sqref="H4:H103">
    <cfRule type="expression" priority="5" dxfId="1">
      <formula>H4&lt;0</formula>
    </cfRule>
  </conditionalFormatting>
  <dataValidations count="4">
    <dataValidation sqref="B4:B103" showDropDown="0" showInputMessage="0" showErrorMessage="0" allowBlank="0" errorTitle="Code non prévu" error="Sélectionnez le code d’événement proposé dans Paramètres." type="list">
      <formula1>'Paramètres'!$B$2:$B$2</formula1>
    </dataValidation>
    <dataValidation sqref="F4:F103" showDropDown="0" showInputMessage="0" showErrorMessage="0" allowBlank="0" errorTitle="Statut non prévu" error="Sélectionnez un statut d’avance proposé." type="list">
      <formula1>'Paramètres'!$O$3:$O$5</formula1>
    </dataValidation>
    <dataValidation sqref="E4:E103" showDropDown="0" showInputMessage="0" showErrorMessage="0" allowBlank="0" errorTitle="Montant non valide" error="Saisissez un montant supérieur ou égal à zéro." type="decimal" operator="greaterThanOrEqual">
      <formula1>0</formula1>
    </dataValidation>
    <dataValidation sqref="D4:D103" showDropDown="0" showInputMessage="0" showErrorMessage="0" allowBlank="0" errorTitle="Date hors plage" error="La date doit rester dans la plage interne définie autour de l’événement." type="date" operator="between">
      <formula1>Paramètres!$B$4-Paramètres!$B$8</formula1>
      <formula2>Paramètres!$B$5+Paramètres!$B$9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O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" customWidth="1" min="3" max="3"/>
    <col width="3" customWidth="1" min="4" max="4"/>
    <col width="3" customWidth="1" min="5" max="5"/>
    <col width="25" customWidth="1" min="6" max="6"/>
    <col width="22" customWidth="1" min="7" max="7"/>
    <col width="3" customWidth="1" min="8" max="8"/>
    <col width="20" customWidth="1" min="9" max="9"/>
    <col width="3" customWidth="1" min="10" max="10"/>
    <col width="16" customWidth="1" min="11" max="11"/>
    <col width="3" customWidth="1" min="12" max="12"/>
    <col width="22" customWidth="1" min="13" max="13"/>
    <col width="3" customWidth="1" min="14" max="14"/>
    <col width="19" customWidth="1" min="15" max="15"/>
  </cols>
  <sheetData>
    <row r="1" ht="30" customHeight="1">
      <c r="A1" s="1" t="inlineStr">
        <is>
          <t>Paramètres internes modifiables</t>
        </is>
      </c>
    </row>
    <row r="2">
      <c r="A2" s="23" t="inlineStr">
        <is>
          <t>Code de l’événement</t>
        </is>
      </c>
      <c r="B2" s="18" t="inlineStr">
        <is>
          <t>DEMO-EVT-01</t>
        </is>
      </c>
      <c r="F2" s="24" t="inlineStr">
        <is>
          <t>Catégories</t>
        </is>
      </c>
      <c r="G2" s="24" t="inlineStr">
        <is>
          <t>Seuil interne facultatif</t>
        </is>
      </c>
      <c r="I2" s="24" t="inlineStr">
        <is>
          <t>Modes de paiement</t>
        </is>
      </c>
      <c r="K2" s="24" t="inlineStr">
        <is>
          <t>Justificatif</t>
        </is>
      </c>
      <c r="M2" s="24" t="inlineStr">
        <is>
          <t>Statuts des dépenses</t>
        </is>
      </c>
      <c r="O2" s="24" t="inlineStr">
        <is>
          <t>Statuts des avances</t>
        </is>
      </c>
    </row>
    <row r="3">
      <c r="A3" s="25" t="inlineStr">
        <is>
          <t>Nom de l’événement</t>
        </is>
      </c>
      <c r="B3" s="18" t="inlineStr">
        <is>
          <t>Forum Démonstration Azur — événement fictif</t>
        </is>
      </c>
      <c r="F3" s="18" t="inlineStr">
        <is>
          <t>Transport ferroviaire</t>
        </is>
      </c>
      <c r="G3" s="35" t="n">
        <v>100</v>
      </c>
      <c r="I3" s="18" t="inlineStr">
        <is>
          <t>Personnel</t>
        </is>
      </c>
      <c r="K3" s="18" t="inlineStr">
        <is>
          <t>Oui</t>
        </is>
      </c>
      <c r="M3" s="18" t="inlineStr">
        <is>
          <t>À saisir</t>
        </is>
      </c>
      <c r="O3" s="18" t="inlineStr">
        <is>
          <t>Prévue</t>
        </is>
      </c>
    </row>
    <row r="4">
      <c r="A4" s="23" t="inlineStr">
        <is>
          <t>Date de début</t>
        </is>
      </c>
      <c r="B4" s="36" t="n">
        <v>46243</v>
      </c>
      <c r="F4" s="18" t="inlineStr">
        <is>
          <t>Hébergement</t>
        </is>
      </c>
      <c r="G4" s="35" t="n">
        <v>120</v>
      </c>
      <c r="I4" s="18" t="inlineStr">
        <is>
          <t>Carte équipe</t>
        </is>
      </c>
      <c r="K4" s="18" t="inlineStr">
        <is>
          <t>Non</t>
        </is>
      </c>
      <c r="M4" s="18" t="inlineStr">
        <is>
          <t>Soumise</t>
        </is>
      </c>
      <c r="O4" s="18" t="inlineStr">
        <is>
          <t>Versée</t>
        </is>
      </c>
    </row>
    <row r="5">
      <c r="A5" s="25" t="inlineStr">
        <is>
          <t>Date de fin</t>
        </is>
      </c>
      <c r="B5" s="36" t="n">
        <v>46246</v>
      </c>
      <c r="F5" s="18" t="inlineStr">
        <is>
          <t>Repas</t>
        </is>
      </c>
      <c r="G5" s="35" t="n">
        <v>50</v>
      </c>
      <c r="M5" s="18" t="inlineStr">
        <is>
          <t>À compléter</t>
        </is>
      </c>
      <c r="O5" s="18" t="inlineStr">
        <is>
          <t>Clôturée</t>
        </is>
      </c>
    </row>
    <row r="6">
      <c r="A6" s="23" t="inlineStr">
        <is>
          <t>Délai cible de traitement (jours)</t>
        </is>
      </c>
      <c r="B6" s="27" t="n">
        <v>10</v>
      </c>
      <c r="F6" s="18" t="inlineStr">
        <is>
          <t>Taxi/VTC</t>
        </is>
      </c>
      <c r="G6" s="35" t="n">
        <v>30</v>
      </c>
      <c r="M6" s="18" t="inlineStr">
        <is>
          <t>Validée</t>
        </is>
      </c>
    </row>
    <row r="7">
      <c r="A7" s="25" t="inlineStr">
        <is>
          <t>Budget interne</t>
        </is>
      </c>
      <c r="B7" s="37" t="n">
        <v>400</v>
      </c>
      <c r="F7" s="18" t="inlineStr">
        <is>
          <t>Stationnement</t>
        </is>
      </c>
      <c r="G7" s="35" t="n">
        <v>25</v>
      </c>
      <c r="M7" s="18" t="inlineStr">
        <is>
          <t>Refusée</t>
        </is>
      </c>
    </row>
    <row r="8">
      <c r="A8" s="23" t="inlineStr">
        <is>
          <t>Marge avant l’événement (jours)</t>
        </is>
      </c>
      <c r="B8" s="27" t="n">
        <v>30</v>
      </c>
      <c r="F8" s="18" t="inlineStr">
        <is>
          <t>Fournitures</t>
        </is>
      </c>
      <c r="G8" s="35" t="n"/>
    </row>
    <row r="9">
      <c r="A9" s="25" t="inlineStr">
        <is>
          <t>Marge après l’événement (jours)</t>
        </is>
      </c>
      <c r="B9" s="27" t="n">
        <v>30</v>
      </c>
      <c r="F9" s="18" t="inlineStr">
        <is>
          <t>Péage</t>
        </is>
      </c>
      <c r="G9" s="35" t="n">
        <v>20</v>
      </c>
    </row>
    <row r="10">
      <c r="F10" s="18" t="inlineStr">
        <is>
          <t>Transports urbains</t>
        </is>
      </c>
      <c r="G10" s="35" t="n">
        <v>15</v>
      </c>
    </row>
    <row r="11">
      <c r="A11" s="2" t="inlineStr">
        <is>
          <t>Ces réglages sont des repères internes indicatifs et ne constituent pas une règle comptable, fiscale, contractuelle ou juridique.</t>
        </is>
      </c>
      <c r="F11" s="18" t="inlineStr">
        <is>
          <t>Logistique</t>
        </is>
      </c>
      <c r="G11" s="35" t="n">
        <v>60</v>
      </c>
    </row>
    <row r="12">
      <c r="F12" s="18" t="inlineStr">
        <is>
          <t>Collation</t>
        </is>
      </c>
      <c r="G12" s="35" t="n">
        <v>20</v>
      </c>
    </row>
  </sheetData>
  <mergeCells count="1">
    <mergeCell ref="A1:O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démonstration</dc:creator>
  <dc:title xmlns:dc="http://purl.org/dc/elements/1.1/">Suivi interne des notes de frais d’une équipe événementielle</dc:title>
  <dc:subject xmlns:dc="http://purl.org/dc/elements/1.1/">Dépenses, avances et contrôles internes</dc:subject>
  <dcterms:created xmlns:dcterms="http://purl.org/dc/terms/" xmlns:xsi="http://www.w3.org/2001/XMLSchema-instance" xsi:type="dcterms:W3CDTF">2026-09-08T21:43:51Z</dcterms:created>
  <dcterms:modified xmlns:dcterms="http://purl.org/dc/terms/" xmlns:xsi="http://www.w3.org/2001/XMLSchema-instance" xsi:type="dcterms:W3CDTF">2026-09-08T21:43:53+00:00Z</dcterms:modified>
</cp:coreProperties>
</file>