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Billetterie" sheetId="3" state="visible" r:id="rId3"/>
    <sheet xmlns:r="http://schemas.openxmlformats.org/officeDocument/2006/relationships" name="Encaissements" sheetId="4" state="visible" r:id="rId4"/>
    <sheet xmlns:r="http://schemas.openxmlformats.org/officeDocument/2006/relationships" name="Rapprochement" sheetId="5" state="visible" r:id="rId5"/>
  </sheets>
  <definedNames>
    <definedName name="_xlnm._FilterDatabase" localSheetId="0" hidden="1">'Synthèse'!$A$1:$B$11</definedName>
    <definedName name="_xlnm._FilterDatabase" localSheetId="1" hidden="1">'Paramètres'!$A$1:$E$5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 ##0,00 [$€-fr-FR]"/>
    <numFmt numFmtId="165" formatCode="0,0%"/>
    <numFmt numFmtId="166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352646"/>
      <sz val="10"/>
    </font>
    <font>
      <name val="Aptos"/>
      <b val="1"/>
      <color rgb="00352646"/>
      <sz val="10"/>
    </font>
    <font>
      <name val="Aptos"/>
      <i val="1"/>
      <color rgb="00665A70"/>
      <sz val="9"/>
    </font>
  </fonts>
  <fills count="8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FFFFFF"/>
      </patternFill>
    </fill>
    <fill>
      <patternFill patternType="solid">
        <fgColor rgb="00F4EEF5"/>
      </patternFill>
    </fill>
    <fill>
      <patternFill patternType="solid">
        <fgColor rgb="00DF5149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164" fontId="2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" fontId="2" fillId="7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166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66" fontId="2" fillId="7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352646"/>
        <sz val="10"/>
      </font>
      <fill>
        <patternFill patternType="solid">
          <f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Synthese" displayName="tblSynthese" ref="A1:B11" headerRowCount="1">
  <autoFilter ref="A1:B11"/>
  <tableColumns count="2">
    <tableColumn id="1" name="Indicateur"/>
    <tableColumn id="2" name="Valeur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Billetterie" displayName="tblBilletterie" ref="A1:I101" headerRowCount="1">
  <autoFilter ref="A1:I101"/>
  <tableColumns count="9">
    <tableColumn id="1" name="ID vente"/>
    <tableColumn id="2" name="Date vente"/>
    <tableColumn id="3" name="Référence transaction"/>
    <tableColumn id="4" name="Événement"/>
    <tableColumn id="5" name="Montant brut (€)"/>
    <tableColumn id="6" name="Remboursement (€)"/>
    <tableColumn id="7" name="Montant net (€)"/>
    <tableColumn id="8" name="Statut vente"/>
    <tableColumn id="9" name="Commentaire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tblEncaissements" displayName="tblEncaissements" ref="A1:F101" headerRowCount="1">
  <autoFilter ref="A1:F101"/>
  <tableColumns count="6">
    <tableColumn id="1" name="ID encaissement"/>
    <tableColumn id="2" name="Date encaissement"/>
    <tableColumn id="3" name="Référence transaction"/>
    <tableColumn id="4" name="Montant encaissé (€)"/>
    <tableColumn id="5" name="Mode d’encaissement"/>
    <tableColumn id="6" name="Commentaire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id="4" name="tblRapprochement" displayName="tblRapprochement" ref="A1:K101" headerRowCount="1">
  <autoFilter ref="A1:K101"/>
  <tableColumns count="11">
    <tableColumn id="1" name="Référence transaction"/>
    <tableColumn id="2" name="Total billetterie (€)"/>
    <tableColumn id="3" name="Total encaissé (€)"/>
    <tableColumn id="4" name="Écart (€)"/>
    <tableColumn id="5" name="Date vente"/>
    <tableColumn id="6" name="Date encaissement"/>
    <tableColumn id="7" name="Délai (jours)"/>
    <tableColumn id="8" name="Occurrences ventes"/>
    <tableColumn id="9" name="Occurrences encaissements"/>
    <tableColumn id="10" name="Résultat"/>
    <tableColumn id="11" name="Action intern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B13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8" customWidth="1" min="2" max="2"/>
  </cols>
  <sheetData>
    <row r="1" ht="34" customHeight="1">
      <c r="A1" s="1" t="inlineStr">
        <is>
          <t>Indicateur</t>
        </is>
      </c>
      <c r="B1" s="1" t="inlineStr">
        <is>
          <t>Valeur</t>
        </is>
      </c>
    </row>
    <row r="2">
      <c r="A2" s="2" t="inlineStr">
        <is>
          <t>Rapproché</t>
        </is>
      </c>
      <c r="B2" s="3">
        <f>COUNTIF('Rapprochement'!$J$2:$J$101,"Rapproché")</f>
        <v/>
      </c>
    </row>
    <row r="3">
      <c r="A3" s="4" t="inlineStr">
        <is>
          <t>Délai dépassé</t>
        </is>
      </c>
      <c r="B3" s="5">
        <f>COUNTIF('Rapprochement'!$J$2:$J$101,"Délai dépassé")</f>
        <v/>
      </c>
    </row>
    <row r="4">
      <c r="A4" s="2" t="inlineStr">
        <is>
          <t>Écart montant</t>
        </is>
      </c>
      <c r="B4" s="3">
        <f>COUNTIF('Rapprochement'!$J$2:$J$101,"Écart montant")</f>
        <v/>
      </c>
    </row>
    <row r="5">
      <c r="A5" s="4" t="inlineStr">
        <is>
          <t>Non encaissé</t>
        </is>
      </c>
      <c r="B5" s="5">
        <f>COUNTIF('Rapprochement'!$J$2:$J$101,"Non encaissé")</f>
        <v/>
      </c>
    </row>
    <row r="6">
      <c r="A6" s="2" t="inlineStr">
        <is>
          <t>Sans vente</t>
        </is>
      </c>
      <c r="B6" s="3">
        <f>COUNTIF('Rapprochement'!$J$2:$J$101,"Sans vente")</f>
        <v/>
      </c>
    </row>
    <row r="7">
      <c r="A7" s="4" t="inlineStr">
        <is>
          <t>Doublon</t>
        </is>
      </c>
      <c r="B7" s="5">
        <f>COUNTIF('Rapprochement'!$J$2:$J$101,"Doublon")</f>
        <v/>
      </c>
    </row>
    <row r="8">
      <c r="A8" s="2" t="inlineStr">
        <is>
          <t>Références suivies</t>
        </is>
      </c>
      <c r="B8" s="3">
        <f>COUNTIF('Rapprochement'!$A$2:$A$101,"&lt;&gt;")</f>
        <v/>
      </c>
    </row>
    <row r="9">
      <c r="A9" s="4" t="inlineStr">
        <is>
          <t>Somme des écarts absolus (€)</t>
        </is>
      </c>
      <c r="B9" s="6">
        <f>SUMPRODUCT(IFERROR(ABS('Rapprochement'!$D$2:$D$101),0))</f>
        <v/>
      </c>
    </row>
    <row r="10">
      <c r="A10" s="2" t="inlineStr">
        <is>
          <t>Taux rapproché</t>
        </is>
      </c>
      <c r="B10" s="7">
        <f>IFERROR(B2/B8,0)</f>
        <v/>
      </c>
    </row>
    <row r="11">
      <c r="A11" s="4" t="inlineStr">
        <is>
          <t>Dates antérieures à la vente</t>
        </is>
      </c>
      <c r="B11" s="5">
        <f>COUNTIF('Rapprochement'!$G$2:$G$101,"&lt;0")</f>
        <v/>
      </c>
    </row>
    <row r="12"/>
    <row r="13" ht="54" customHeight="1">
      <c r="A13" s="8" t="inlineStr">
        <is>
          <t>Portée</t>
        </is>
      </c>
      <c r="B13" s="9" t="inlineStr">
        <is>
          <t>Outil de contrôle interne fondé sur deux exports déposés manuellement. Il ne constitue ni une billetterie connectée, ni un CRM, ni un document comptable officiel.</t>
        </is>
      </c>
    </row>
  </sheetData>
  <autoFilter ref="A1:B11"/>
  <conditionalFormatting sqref="A2:B2">
    <cfRule type="expression" priority="1" dxfId="0">
      <formula>$B2&gt;0</formula>
    </cfRule>
  </conditionalFormatting>
  <conditionalFormatting sqref="A3:B7">
    <cfRule type="expression" priority="2" dxfId="1">
      <formula>$B3&gt;0</formula>
    </cfRule>
  </conditionalFormatting>
  <conditionalFormatting sqref="A11:B11">
    <cfRule type="expression" priority="3" dxfId="1">
      <formula>$B11&gt;0</formula>
    </cfRule>
  </conditionalFormatting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 fitToPage="1"/>
  </sheetPr>
  <dimension ref="A1:E8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58" customWidth="1" min="3" max="3"/>
    <col width="20" customWidth="1" min="4" max="4"/>
    <col width="25" customWidth="1" min="5" max="5"/>
  </cols>
  <sheetData>
    <row r="1" ht="34" customHeight="1">
      <c r="A1" s="1" t="inlineStr">
        <is>
          <t>Paramètre</t>
        </is>
      </c>
      <c r="B1" s="1" t="inlineStr">
        <is>
          <t>Valeur</t>
        </is>
      </c>
      <c r="C1" s="1" t="inlineStr">
        <is>
          <t>Description</t>
        </is>
      </c>
      <c r="D1" s="10" t="inlineStr">
        <is>
          <t>Statuts vente</t>
        </is>
      </c>
      <c r="E1" s="10" t="inlineStr">
        <is>
          <t>Modes d’encaissement</t>
        </is>
      </c>
    </row>
    <row r="2">
      <c r="A2" s="11" t="inlineStr">
        <is>
          <t>Tolérance montant (€)</t>
        </is>
      </c>
      <c r="B2" s="12" t="n">
        <v>0.01</v>
      </c>
      <c r="C2" s="13" t="inlineStr">
        <is>
          <t>Écart absolu accepté avant signalement.</t>
        </is>
      </c>
      <c r="D2" s="14" t="inlineStr">
        <is>
          <t>Confirmée</t>
        </is>
      </c>
      <c r="E2" s="14" t="inlineStr">
        <is>
          <t>Carte</t>
        </is>
      </c>
    </row>
    <row r="3">
      <c r="A3" s="15" t="inlineStr">
        <is>
          <t>Délai maximal (jours)</t>
        </is>
      </c>
      <c r="B3" s="16" t="n">
        <v>3</v>
      </c>
      <c r="C3" s="17" t="inlineStr">
        <is>
          <t>Délai au-delà duquel une vérification interne est proposée.</t>
        </is>
      </c>
      <c r="D3" s="14" t="inlineStr">
        <is>
          <t>Annulée</t>
        </is>
      </c>
      <c r="E3" s="14" t="inlineStr">
        <is>
          <t>Virement</t>
        </is>
      </c>
    </row>
    <row r="4">
      <c r="A4" s="11" t="n"/>
      <c r="B4" s="11" t="n"/>
      <c r="C4" s="13" t="n"/>
      <c r="D4" s="14" t="inlineStr">
        <is>
          <t>Remboursée</t>
        </is>
      </c>
      <c r="E4" s="14" t="inlineStr">
        <is>
          <t>Espèces</t>
        </is>
      </c>
    </row>
    <row r="5">
      <c r="A5" s="15" t="n"/>
      <c r="B5" s="15" t="n"/>
      <c r="C5" s="17" t="n"/>
      <c r="D5" s="15" t="n"/>
      <c r="E5" s="14" t="inlineStr">
        <is>
          <t>Autre</t>
        </is>
      </c>
    </row>
    <row r="6"/>
    <row r="7" ht="34" customHeight="1">
      <c r="A7" s="8" t="inlineStr">
        <is>
          <t>Repère visuel</t>
        </is>
      </c>
      <c r="B7" s="18" t="inlineStr">
        <is>
          <t>Cellule modifiable</t>
        </is>
      </c>
      <c r="C7" s="9" t="inlineStr">
        <is>
          <t>Les cellules jaunes contiennent les hypothèses, listes ou saisies modifiables.</t>
        </is>
      </c>
    </row>
    <row r="8" ht="48" customHeight="1">
      <c r="A8" s="8" t="inlineStr">
        <is>
          <t>Portée</t>
        </is>
      </c>
      <c r="B8" s="9" t="n"/>
      <c r="C8" s="9" t="inlineStr">
        <is>
          <t>Les seuils sont des hypothèses internes modifiables. Ils ne fixent aucune règle contractuelle, comptable, juridique ou réglementaire.</t>
        </is>
      </c>
    </row>
  </sheetData>
  <autoFilter ref="A1:E5"/>
  <dataValidations count="2">
    <dataValidation sqref="B2" showDropDown="0" showInputMessage="0" showErrorMessage="0" allowBlank="0" errorTitle="Valeur non valide" error="Saisissez un montant positif ou nul." promptTitle="Tolérance modifiable" prompt="Montant positif ou nul utilisé pour signaler les écarts." type="custom">
      <formula1>=OR(B2="",AND(ISNUMBER(B2),B2&gt;=0))</formula1>
    </dataValidation>
    <dataValidation sqref="B3" showDropDown="0" showInputMessage="0" showErrorMessage="0" allowBlank="0" errorTitle="Valeur non valide" error="Saisissez un nombre entier positif ou nul." promptTitle="Délai modifiable" prompt="Nombre maximal de jours avant signalement." type="whole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I1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24" customWidth="1" min="3" max="3"/>
    <col width="24" customWidth="1" min="4" max="4"/>
    <col width="19" customWidth="1" min="5" max="5"/>
    <col width="21" customWidth="1" min="6" max="6"/>
    <col width="18" customWidth="1" min="7" max="7"/>
    <col width="18" customWidth="1" min="8" max="8"/>
    <col width="36" customWidth="1" min="9" max="9"/>
  </cols>
  <sheetData>
    <row r="1" ht="34" customHeight="1">
      <c r="A1" s="1" t="inlineStr">
        <is>
          <t>ID vente</t>
        </is>
      </c>
      <c r="B1" s="1" t="inlineStr">
        <is>
          <t>Date vente</t>
        </is>
      </c>
      <c r="C1" s="1" t="inlineStr">
        <is>
          <t>Référence transaction</t>
        </is>
      </c>
      <c r="D1" s="1" t="inlineStr">
        <is>
          <t>Événement</t>
        </is>
      </c>
      <c r="E1" s="1" t="inlineStr">
        <is>
          <t>Montant brut (€)</t>
        </is>
      </c>
      <c r="F1" s="1" t="inlineStr">
        <is>
          <t>Remboursement (€)</t>
        </is>
      </c>
      <c r="G1" s="1" t="inlineStr">
        <is>
          <t>Montant net (€)</t>
        </is>
      </c>
      <c r="H1" s="1" t="inlineStr">
        <is>
          <t>Statut vente</t>
        </is>
      </c>
      <c r="I1" s="1" t="inlineStr">
        <is>
          <t>Commentaire</t>
        </is>
      </c>
    </row>
    <row r="2" ht="22" customHeight="1">
      <c r="A2" s="14" t="inlineStr">
        <is>
          <t>VTE-FICT-001</t>
        </is>
      </c>
      <c r="B2" s="26" t="n">
        <v>46266</v>
      </c>
      <c r="C2" s="14" t="inlineStr">
        <is>
          <t>FICT-001</t>
        </is>
      </c>
      <c r="D2" s="20" t="inlineStr">
        <is>
          <t>Forum Démo A</t>
        </is>
      </c>
      <c r="E2" s="12" t="n">
        <v>120</v>
      </c>
      <c r="F2" s="12" t="n"/>
      <c r="G2" s="21">
        <f>IF($E2="","",$E2-IF($F2="",0,$F2))</f>
        <v/>
      </c>
      <c r="H2" s="14" t="inlineStr">
        <is>
          <t>Confirmée</t>
        </is>
      </c>
      <c r="I2" s="20" t="inlineStr">
        <is>
          <t>Règlement exact attendu.</t>
        </is>
      </c>
    </row>
    <row r="3" ht="22" customHeight="1">
      <c r="A3" s="14" t="inlineStr">
        <is>
          <t>VTE-FICT-002</t>
        </is>
      </c>
      <c r="B3" s="26" t="n">
        <v>46267</v>
      </c>
      <c r="C3" s="14" t="inlineStr">
        <is>
          <t>FICT-002</t>
        </is>
      </c>
      <c r="D3" s="20" t="inlineStr">
        <is>
          <t>Forum Démo A</t>
        </is>
      </c>
      <c r="E3" s="12" t="n">
        <v>120</v>
      </c>
      <c r="F3" s="12" t="n"/>
      <c r="G3" s="6">
        <f>IF($E3="","",$E3-IF($F3="",0,$F3))</f>
        <v/>
      </c>
      <c r="H3" s="14" t="inlineStr">
        <is>
          <t>Confirmée</t>
        </is>
      </c>
      <c r="I3" s="20" t="inlineStr">
        <is>
          <t>Montant encaissé différent.</t>
        </is>
      </c>
    </row>
    <row r="4" ht="22" customHeight="1">
      <c r="A4" s="14" t="inlineStr">
        <is>
          <t>VTE-FICT-003</t>
        </is>
      </c>
      <c r="B4" s="26" t="n">
        <v>46268</v>
      </c>
      <c r="C4" s="14" t="inlineStr">
        <is>
          <t>FICT-003</t>
        </is>
      </c>
      <c r="D4" s="20" t="inlineStr">
        <is>
          <t>Atelier Démo B</t>
        </is>
      </c>
      <c r="E4" s="12" t="n">
        <v>240</v>
      </c>
      <c r="F4" s="12" t="n"/>
      <c r="G4" s="21">
        <f>IF($E4="","",$E4-IF($F4="",0,$F4))</f>
        <v/>
      </c>
      <c r="H4" s="14" t="inlineStr">
        <is>
          <t>Confirmée</t>
        </is>
      </c>
      <c r="I4" s="20" t="inlineStr">
        <is>
          <t>Encaissement absent de l’export.</t>
        </is>
      </c>
    </row>
    <row r="5" ht="22" customHeight="1">
      <c r="A5" s="14" t="inlineStr">
        <is>
          <t>VTE-FICT-004</t>
        </is>
      </c>
      <c r="B5" s="26" t="n">
        <v>46266</v>
      </c>
      <c r="C5" s="14" t="inlineStr">
        <is>
          <t>FICT-004</t>
        </is>
      </c>
      <c r="D5" s="20" t="inlineStr">
        <is>
          <t>Forum Démo A</t>
        </is>
      </c>
      <c r="E5" s="12" t="n">
        <v>120</v>
      </c>
      <c r="F5" s="12" t="n"/>
      <c r="G5" s="6">
        <f>IF($E5="","",$E5-IF($F5="",0,$F5))</f>
        <v/>
      </c>
      <c r="H5" s="14" t="inlineStr">
        <is>
          <t>Confirmée</t>
        </is>
      </c>
      <c r="I5" s="20" t="inlineStr">
        <is>
          <t>Encaissement reçu après le délai interne.</t>
        </is>
      </c>
    </row>
    <row r="6" ht="22" customHeight="1">
      <c r="A6" s="14" t="n"/>
      <c r="B6" s="26" t="n"/>
      <c r="C6" s="14" t="n"/>
      <c r="D6" s="20" t="n"/>
      <c r="E6" s="12" t="n"/>
      <c r="F6" s="12" t="n"/>
      <c r="G6" s="21">
        <f>IF($E6="","",$E6-IF($F6="",0,$F6))</f>
        <v/>
      </c>
      <c r="H6" s="14" t="n"/>
      <c r="I6" s="20" t="n"/>
    </row>
    <row r="7" ht="22" customHeight="1">
      <c r="A7" s="14" t="n"/>
      <c r="B7" s="26" t="n"/>
      <c r="C7" s="14" t="n"/>
      <c r="D7" s="20" t="n"/>
      <c r="E7" s="12" t="n"/>
      <c r="F7" s="12" t="n"/>
      <c r="G7" s="6">
        <f>IF($E7="","",$E7-IF($F7="",0,$F7))</f>
        <v/>
      </c>
      <c r="H7" s="14" t="n"/>
      <c r="I7" s="20" t="n"/>
    </row>
    <row r="8" ht="22" customHeight="1">
      <c r="A8" s="14" t="n"/>
      <c r="B8" s="26" t="n"/>
      <c r="C8" s="14" t="n"/>
      <c r="D8" s="20" t="n"/>
      <c r="E8" s="12" t="n"/>
      <c r="F8" s="12" t="n"/>
      <c r="G8" s="21">
        <f>IF($E8="","",$E8-IF($F8="",0,$F8))</f>
        <v/>
      </c>
      <c r="H8" s="14" t="n"/>
      <c r="I8" s="20" t="n"/>
    </row>
    <row r="9" ht="22" customHeight="1">
      <c r="A9" s="14" t="n"/>
      <c r="B9" s="26" t="n"/>
      <c r="C9" s="14" t="n"/>
      <c r="D9" s="20" t="n"/>
      <c r="E9" s="12" t="n"/>
      <c r="F9" s="12" t="n"/>
      <c r="G9" s="6">
        <f>IF($E9="","",$E9-IF($F9="",0,$F9))</f>
        <v/>
      </c>
      <c r="H9" s="14" t="n"/>
      <c r="I9" s="20" t="n"/>
    </row>
    <row r="10" ht="22" customHeight="1">
      <c r="A10" s="14" t="n"/>
      <c r="B10" s="26" t="n"/>
      <c r="C10" s="14" t="n"/>
      <c r="D10" s="20" t="n"/>
      <c r="E10" s="12" t="n"/>
      <c r="F10" s="12" t="n"/>
      <c r="G10" s="21">
        <f>IF($E10="","",$E10-IF($F10="",0,$F10))</f>
        <v/>
      </c>
      <c r="H10" s="14" t="n"/>
      <c r="I10" s="20" t="n"/>
    </row>
    <row r="11" ht="22" customHeight="1">
      <c r="A11" s="14" t="n"/>
      <c r="B11" s="26" t="n"/>
      <c r="C11" s="14" t="n"/>
      <c r="D11" s="20" t="n"/>
      <c r="E11" s="12" t="n"/>
      <c r="F11" s="12" t="n"/>
      <c r="G11" s="6">
        <f>IF($E11="","",$E11-IF($F11="",0,$F11))</f>
        <v/>
      </c>
      <c r="H11" s="14" t="n"/>
      <c r="I11" s="20" t="n"/>
    </row>
    <row r="12" ht="22" customHeight="1">
      <c r="A12" s="14" t="n"/>
      <c r="B12" s="26" t="n"/>
      <c r="C12" s="14" t="n"/>
      <c r="D12" s="20" t="n"/>
      <c r="E12" s="12" t="n"/>
      <c r="F12" s="12" t="n"/>
      <c r="G12" s="21">
        <f>IF($E12="","",$E12-IF($F12="",0,$F12))</f>
        <v/>
      </c>
      <c r="H12" s="14" t="n"/>
      <c r="I12" s="20" t="n"/>
    </row>
    <row r="13" ht="22" customHeight="1">
      <c r="A13" s="14" t="n"/>
      <c r="B13" s="26" t="n"/>
      <c r="C13" s="14" t="n"/>
      <c r="D13" s="20" t="n"/>
      <c r="E13" s="12" t="n"/>
      <c r="F13" s="12" t="n"/>
      <c r="G13" s="6">
        <f>IF($E13="","",$E13-IF($F13="",0,$F13))</f>
        <v/>
      </c>
      <c r="H13" s="14" t="n"/>
      <c r="I13" s="20" t="n"/>
    </row>
    <row r="14" ht="22" customHeight="1">
      <c r="A14" s="14" t="n"/>
      <c r="B14" s="26" t="n"/>
      <c r="C14" s="14" t="n"/>
      <c r="D14" s="20" t="n"/>
      <c r="E14" s="12" t="n"/>
      <c r="F14" s="12" t="n"/>
      <c r="G14" s="21">
        <f>IF($E14="","",$E14-IF($F14="",0,$F14))</f>
        <v/>
      </c>
      <c r="H14" s="14" t="n"/>
      <c r="I14" s="20" t="n"/>
    </row>
    <row r="15" ht="22" customHeight="1">
      <c r="A15" s="14" t="n"/>
      <c r="B15" s="26" t="n"/>
      <c r="C15" s="14" t="n"/>
      <c r="D15" s="20" t="n"/>
      <c r="E15" s="12" t="n"/>
      <c r="F15" s="12" t="n"/>
      <c r="G15" s="6">
        <f>IF($E15="","",$E15-IF($F15="",0,$F15))</f>
        <v/>
      </c>
      <c r="H15" s="14" t="n"/>
      <c r="I15" s="20" t="n"/>
    </row>
    <row r="16" ht="22" customHeight="1">
      <c r="A16" s="14" t="n"/>
      <c r="B16" s="26" t="n"/>
      <c r="C16" s="14" t="n"/>
      <c r="D16" s="20" t="n"/>
      <c r="E16" s="12" t="n"/>
      <c r="F16" s="12" t="n"/>
      <c r="G16" s="21">
        <f>IF($E16="","",$E16-IF($F16="",0,$F16))</f>
        <v/>
      </c>
      <c r="H16" s="14" t="n"/>
      <c r="I16" s="20" t="n"/>
    </row>
    <row r="17" ht="22" customHeight="1">
      <c r="A17" s="14" t="n"/>
      <c r="B17" s="26" t="n"/>
      <c r="C17" s="14" t="n"/>
      <c r="D17" s="20" t="n"/>
      <c r="E17" s="12" t="n"/>
      <c r="F17" s="12" t="n"/>
      <c r="G17" s="6">
        <f>IF($E17="","",$E17-IF($F17="",0,$F17))</f>
        <v/>
      </c>
      <c r="H17" s="14" t="n"/>
      <c r="I17" s="20" t="n"/>
    </row>
    <row r="18" ht="22" customHeight="1">
      <c r="A18" s="14" t="n"/>
      <c r="B18" s="26" t="n"/>
      <c r="C18" s="14" t="n"/>
      <c r="D18" s="20" t="n"/>
      <c r="E18" s="12" t="n"/>
      <c r="F18" s="12" t="n"/>
      <c r="G18" s="21">
        <f>IF($E18="","",$E18-IF($F18="",0,$F18))</f>
        <v/>
      </c>
      <c r="H18" s="14" t="n"/>
      <c r="I18" s="20" t="n"/>
    </row>
    <row r="19" ht="22" customHeight="1">
      <c r="A19" s="14" t="n"/>
      <c r="B19" s="26" t="n"/>
      <c r="C19" s="14" t="n"/>
      <c r="D19" s="20" t="n"/>
      <c r="E19" s="12" t="n"/>
      <c r="F19" s="12" t="n"/>
      <c r="G19" s="6">
        <f>IF($E19="","",$E19-IF($F19="",0,$F19))</f>
        <v/>
      </c>
      <c r="H19" s="14" t="n"/>
      <c r="I19" s="20" t="n"/>
    </row>
    <row r="20" ht="22" customHeight="1">
      <c r="A20" s="14" t="n"/>
      <c r="B20" s="26" t="n"/>
      <c r="C20" s="14" t="n"/>
      <c r="D20" s="20" t="n"/>
      <c r="E20" s="12" t="n"/>
      <c r="F20" s="12" t="n"/>
      <c r="G20" s="21">
        <f>IF($E20="","",$E20-IF($F20="",0,$F20))</f>
        <v/>
      </c>
      <c r="H20" s="14" t="n"/>
      <c r="I20" s="20" t="n"/>
    </row>
    <row r="21" ht="22" customHeight="1">
      <c r="A21" s="14" t="n"/>
      <c r="B21" s="26" t="n"/>
      <c r="C21" s="14" t="n"/>
      <c r="D21" s="20" t="n"/>
      <c r="E21" s="12" t="n"/>
      <c r="F21" s="12" t="n"/>
      <c r="G21" s="6">
        <f>IF($E21="","",$E21-IF($F21="",0,$F21))</f>
        <v/>
      </c>
      <c r="H21" s="14" t="n"/>
      <c r="I21" s="20" t="n"/>
    </row>
    <row r="22" ht="22" customHeight="1">
      <c r="A22" s="14" t="n"/>
      <c r="B22" s="26" t="n"/>
      <c r="C22" s="14" t="n"/>
      <c r="D22" s="20" t="n"/>
      <c r="E22" s="12" t="n"/>
      <c r="F22" s="12" t="n"/>
      <c r="G22" s="21">
        <f>IF($E22="","",$E22-IF($F22="",0,$F22))</f>
        <v/>
      </c>
      <c r="H22" s="14" t="n"/>
      <c r="I22" s="20" t="n"/>
    </row>
    <row r="23" ht="22" customHeight="1">
      <c r="A23" s="14" t="n"/>
      <c r="B23" s="26" t="n"/>
      <c r="C23" s="14" t="n"/>
      <c r="D23" s="20" t="n"/>
      <c r="E23" s="12" t="n"/>
      <c r="F23" s="12" t="n"/>
      <c r="G23" s="6">
        <f>IF($E23="","",$E23-IF($F23="",0,$F23))</f>
        <v/>
      </c>
      <c r="H23" s="14" t="n"/>
      <c r="I23" s="20" t="n"/>
    </row>
    <row r="24" ht="22" customHeight="1">
      <c r="A24" s="14" t="n"/>
      <c r="B24" s="26" t="n"/>
      <c r="C24" s="14" t="n"/>
      <c r="D24" s="20" t="n"/>
      <c r="E24" s="12" t="n"/>
      <c r="F24" s="12" t="n"/>
      <c r="G24" s="21">
        <f>IF($E24="","",$E24-IF($F24="",0,$F24))</f>
        <v/>
      </c>
      <c r="H24" s="14" t="n"/>
      <c r="I24" s="20" t="n"/>
    </row>
    <row r="25" ht="22" customHeight="1">
      <c r="A25" s="14" t="n"/>
      <c r="B25" s="26" t="n"/>
      <c r="C25" s="14" t="n"/>
      <c r="D25" s="20" t="n"/>
      <c r="E25" s="12" t="n"/>
      <c r="F25" s="12" t="n"/>
      <c r="G25" s="6">
        <f>IF($E25="","",$E25-IF($F25="",0,$F25))</f>
        <v/>
      </c>
      <c r="H25" s="14" t="n"/>
      <c r="I25" s="20" t="n"/>
    </row>
    <row r="26" ht="22" customHeight="1">
      <c r="A26" s="14" t="n"/>
      <c r="B26" s="26" t="n"/>
      <c r="C26" s="14" t="n"/>
      <c r="D26" s="20" t="n"/>
      <c r="E26" s="12" t="n"/>
      <c r="F26" s="12" t="n"/>
      <c r="G26" s="21">
        <f>IF($E26="","",$E26-IF($F26="",0,$F26))</f>
        <v/>
      </c>
      <c r="H26" s="14" t="n"/>
      <c r="I26" s="20" t="n"/>
    </row>
    <row r="27" ht="22" customHeight="1">
      <c r="A27" s="14" t="n"/>
      <c r="B27" s="26" t="n"/>
      <c r="C27" s="14" t="n"/>
      <c r="D27" s="20" t="n"/>
      <c r="E27" s="12" t="n"/>
      <c r="F27" s="12" t="n"/>
      <c r="G27" s="6">
        <f>IF($E27="","",$E27-IF($F27="",0,$F27))</f>
        <v/>
      </c>
      <c r="H27" s="14" t="n"/>
      <c r="I27" s="20" t="n"/>
    </row>
    <row r="28" ht="22" customHeight="1">
      <c r="A28" s="14" t="n"/>
      <c r="B28" s="26" t="n"/>
      <c r="C28" s="14" t="n"/>
      <c r="D28" s="20" t="n"/>
      <c r="E28" s="12" t="n"/>
      <c r="F28" s="12" t="n"/>
      <c r="G28" s="21">
        <f>IF($E28="","",$E28-IF($F28="",0,$F28))</f>
        <v/>
      </c>
      <c r="H28" s="14" t="n"/>
      <c r="I28" s="20" t="n"/>
    </row>
    <row r="29" ht="22" customHeight="1">
      <c r="A29" s="14" t="n"/>
      <c r="B29" s="26" t="n"/>
      <c r="C29" s="14" t="n"/>
      <c r="D29" s="20" t="n"/>
      <c r="E29" s="12" t="n"/>
      <c r="F29" s="12" t="n"/>
      <c r="G29" s="6">
        <f>IF($E29="","",$E29-IF($F29="",0,$F29))</f>
        <v/>
      </c>
      <c r="H29" s="14" t="n"/>
      <c r="I29" s="20" t="n"/>
    </row>
    <row r="30" ht="22" customHeight="1">
      <c r="A30" s="14" t="n"/>
      <c r="B30" s="26" t="n"/>
      <c r="C30" s="14" t="n"/>
      <c r="D30" s="20" t="n"/>
      <c r="E30" s="12" t="n"/>
      <c r="F30" s="12" t="n"/>
      <c r="G30" s="21">
        <f>IF($E30="","",$E30-IF($F30="",0,$F30))</f>
        <v/>
      </c>
      <c r="H30" s="14" t="n"/>
      <c r="I30" s="20" t="n"/>
    </row>
    <row r="31" ht="22" customHeight="1">
      <c r="A31" s="14" t="n"/>
      <c r="B31" s="26" t="n"/>
      <c r="C31" s="14" t="n"/>
      <c r="D31" s="20" t="n"/>
      <c r="E31" s="12" t="n"/>
      <c r="F31" s="12" t="n"/>
      <c r="G31" s="6">
        <f>IF($E31="","",$E31-IF($F31="",0,$F31))</f>
        <v/>
      </c>
      <c r="H31" s="14" t="n"/>
      <c r="I31" s="20" t="n"/>
    </row>
    <row r="32" ht="22" customHeight="1">
      <c r="A32" s="14" t="n"/>
      <c r="B32" s="26" t="n"/>
      <c r="C32" s="14" t="n"/>
      <c r="D32" s="20" t="n"/>
      <c r="E32" s="12" t="n"/>
      <c r="F32" s="12" t="n"/>
      <c r="G32" s="21">
        <f>IF($E32="","",$E32-IF($F32="",0,$F32))</f>
        <v/>
      </c>
      <c r="H32" s="14" t="n"/>
      <c r="I32" s="20" t="n"/>
    </row>
    <row r="33" ht="22" customHeight="1">
      <c r="A33" s="14" t="n"/>
      <c r="B33" s="26" t="n"/>
      <c r="C33" s="14" t="n"/>
      <c r="D33" s="20" t="n"/>
      <c r="E33" s="12" t="n"/>
      <c r="F33" s="12" t="n"/>
      <c r="G33" s="6">
        <f>IF($E33="","",$E33-IF($F33="",0,$F33))</f>
        <v/>
      </c>
      <c r="H33" s="14" t="n"/>
      <c r="I33" s="20" t="n"/>
    </row>
    <row r="34" ht="22" customHeight="1">
      <c r="A34" s="14" t="n"/>
      <c r="B34" s="26" t="n"/>
      <c r="C34" s="14" t="n"/>
      <c r="D34" s="20" t="n"/>
      <c r="E34" s="12" t="n"/>
      <c r="F34" s="12" t="n"/>
      <c r="G34" s="21">
        <f>IF($E34="","",$E34-IF($F34="",0,$F34))</f>
        <v/>
      </c>
      <c r="H34" s="14" t="n"/>
      <c r="I34" s="20" t="n"/>
    </row>
    <row r="35" ht="22" customHeight="1">
      <c r="A35" s="14" t="n"/>
      <c r="B35" s="26" t="n"/>
      <c r="C35" s="14" t="n"/>
      <c r="D35" s="20" t="n"/>
      <c r="E35" s="12" t="n"/>
      <c r="F35" s="12" t="n"/>
      <c r="G35" s="6">
        <f>IF($E35="","",$E35-IF($F35="",0,$F35))</f>
        <v/>
      </c>
      <c r="H35" s="14" t="n"/>
      <c r="I35" s="20" t="n"/>
    </row>
    <row r="36" ht="22" customHeight="1">
      <c r="A36" s="14" t="n"/>
      <c r="B36" s="26" t="n"/>
      <c r="C36" s="14" t="n"/>
      <c r="D36" s="20" t="n"/>
      <c r="E36" s="12" t="n"/>
      <c r="F36" s="12" t="n"/>
      <c r="G36" s="21">
        <f>IF($E36="","",$E36-IF($F36="",0,$F36))</f>
        <v/>
      </c>
      <c r="H36" s="14" t="n"/>
      <c r="I36" s="20" t="n"/>
    </row>
    <row r="37" ht="22" customHeight="1">
      <c r="A37" s="14" t="n"/>
      <c r="B37" s="26" t="n"/>
      <c r="C37" s="14" t="n"/>
      <c r="D37" s="20" t="n"/>
      <c r="E37" s="12" t="n"/>
      <c r="F37" s="12" t="n"/>
      <c r="G37" s="6">
        <f>IF($E37="","",$E37-IF($F37="",0,$F37))</f>
        <v/>
      </c>
      <c r="H37" s="14" t="n"/>
      <c r="I37" s="20" t="n"/>
    </row>
    <row r="38" ht="22" customHeight="1">
      <c r="A38" s="14" t="n"/>
      <c r="B38" s="26" t="n"/>
      <c r="C38" s="14" t="n"/>
      <c r="D38" s="20" t="n"/>
      <c r="E38" s="12" t="n"/>
      <c r="F38" s="12" t="n"/>
      <c r="G38" s="21">
        <f>IF($E38="","",$E38-IF($F38="",0,$F38))</f>
        <v/>
      </c>
      <c r="H38" s="14" t="n"/>
      <c r="I38" s="20" t="n"/>
    </row>
    <row r="39" ht="22" customHeight="1">
      <c r="A39" s="14" t="n"/>
      <c r="B39" s="26" t="n"/>
      <c r="C39" s="14" t="n"/>
      <c r="D39" s="20" t="n"/>
      <c r="E39" s="12" t="n"/>
      <c r="F39" s="12" t="n"/>
      <c r="G39" s="6">
        <f>IF($E39="","",$E39-IF($F39="",0,$F39))</f>
        <v/>
      </c>
      <c r="H39" s="14" t="n"/>
      <c r="I39" s="20" t="n"/>
    </row>
    <row r="40" ht="22" customHeight="1">
      <c r="A40" s="14" t="n"/>
      <c r="B40" s="26" t="n"/>
      <c r="C40" s="14" t="n"/>
      <c r="D40" s="20" t="n"/>
      <c r="E40" s="12" t="n"/>
      <c r="F40" s="12" t="n"/>
      <c r="G40" s="21">
        <f>IF($E40="","",$E40-IF($F40="",0,$F40))</f>
        <v/>
      </c>
      <c r="H40" s="14" t="n"/>
      <c r="I40" s="20" t="n"/>
    </row>
    <row r="41" ht="22" customHeight="1">
      <c r="A41" s="14" t="n"/>
      <c r="B41" s="26" t="n"/>
      <c r="C41" s="14" t="n"/>
      <c r="D41" s="20" t="n"/>
      <c r="E41" s="12" t="n"/>
      <c r="F41" s="12" t="n"/>
      <c r="G41" s="6">
        <f>IF($E41="","",$E41-IF($F41="",0,$F41))</f>
        <v/>
      </c>
      <c r="H41" s="14" t="n"/>
      <c r="I41" s="20" t="n"/>
    </row>
    <row r="42" ht="22" customHeight="1">
      <c r="A42" s="14" t="n"/>
      <c r="B42" s="26" t="n"/>
      <c r="C42" s="14" t="n"/>
      <c r="D42" s="20" t="n"/>
      <c r="E42" s="12" t="n"/>
      <c r="F42" s="12" t="n"/>
      <c r="G42" s="21">
        <f>IF($E42="","",$E42-IF($F42="",0,$F42))</f>
        <v/>
      </c>
      <c r="H42" s="14" t="n"/>
      <c r="I42" s="20" t="n"/>
    </row>
    <row r="43" ht="22" customHeight="1">
      <c r="A43" s="14" t="n"/>
      <c r="B43" s="26" t="n"/>
      <c r="C43" s="14" t="n"/>
      <c r="D43" s="20" t="n"/>
      <c r="E43" s="12" t="n"/>
      <c r="F43" s="12" t="n"/>
      <c r="G43" s="6">
        <f>IF($E43="","",$E43-IF($F43="",0,$F43))</f>
        <v/>
      </c>
      <c r="H43" s="14" t="n"/>
      <c r="I43" s="20" t="n"/>
    </row>
    <row r="44" ht="22" customHeight="1">
      <c r="A44" s="14" t="n"/>
      <c r="B44" s="26" t="n"/>
      <c r="C44" s="14" t="n"/>
      <c r="D44" s="20" t="n"/>
      <c r="E44" s="12" t="n"/>
      <c r="F44" s="12" t="n"/>
      <c r="G44" s="21">
        <f>IF($E44="","",$E44-IF($F44="",0,$F44))</f>
        <v/>
      </c>
      <c r="H44" s="14" t="n"/>
      <c r="I44" s="20" t="n"/>
    </row>
    <row r="45" ht="22" customHeight="1">
      <c r="A45" s="14" t="n"/>
      <c r="B45" s="26" t="n"/>
      <c r="C45" s="14" t="n"/>
      <c r="D45" s="20" t="n"/>
      <c r="E45" s="12" t="n"/>
      <c r="F45" s="12" t="n"/>
      <c r="G45" s="6">
        <f>IF($E45="","",$E45-IF($F45="",0,$F45))</f>
        <v/>
      </c>
      <c r="H45" s="14" t="n"/>
      <c r="I45" s="20" t="n"/>
    </row>
    <row r="46" ht="22" customHeight="1">
      <c r="A46" s="14" t="n"/>
      <c r="B46" s="26" t="n"/>
      <c r="C46" s="14" t="n"/>
      <c r="D46" s="20" t="n"/>
      <c r="E46" s="12" t="n"/>
      <c r="F46" s="12" t="n"/>
      <c r="G46" s="21">
        <f>IF($E46="","",$E46-IF($F46="",0,$F46))</f>
        <v/>
      </c>
      <c r="H46" s="14" t="n"/>
      <c r="I46" s="20" t="n"/>
    </row>
    <row r="47" ht="22" customHeight="1">
      <c r="A47" s="14" t="n"/>
      <c r="B47" s="26" t="n"/>
      <c r="C47" s="14" t="n"/>
      <c r="D47" s="20" t="n"/>
      <c r="E47" s="12" t="n"/>
      <c r="F47" s="12" t="n"/>
      <c r="G47" s="6">
        <f>IF($E47="","",$E47-IF($F47="",0,$F47))</f>
        <v/>
      </c>
      <c r="H47" s="14" t="n"/>
      <c r="I47" s="20" t="n"/>
    </row>
    <row r="48" ht="22" customHeight="1">
      <c r="A48" s="14" t="n"/>
      <c r="B48" s="26" t="n"/>
      <c r="C48" s="14" t="n"/>
      <c r="D48" s="20" t="n"/>
      <c r="E48" s="12" t="n"/>
      <c r="F48" s="12" t="n"/>
      <c r="G48" s="21">
        <f>IF($E48="","",$E48-IF($F48="",0,$F48))</f>
        <v/>
      </c>
      <c r="H48" s="14" t="n"/>
      <c r="I48" s="20" t="n"/>
    </row>
    <row r="49" ht="22" customHeight="1">
      <c r="A49" s="14" t="n"/>
      <c r="B49" s="26" t="n"/>
      <c r="C49" s="14" t="n"/>
      <c r="D49" s="20" t="n"/>
      <c r="E49" s="12" t="n"/>
      <c r="F49" s="12" t="n"/>
      <c r="G49" s="6">
        <f>IF($E49="","",$E49-IF($F49="",0,$F49))</f>
        <v/>
      </c>
      <c r="H49" s="14" t="n"/>
      <c r="I49" s="20" t="n"/>
    </row>
    <row r="50" ht="22" customHeight="1">
      <c r="A50" s="14" t="n"/>
      <c r="B50" s="26" t="n"/>
      <c r="C50" s="14" t="n"/>
      <c r="D50" s="20" t="n"/>
      <c r="E50" s="12" t="n"/>
      <c r="F50" s="12" t="n"/>
      <c r="G50" s="21">
        <f>IF($E50="","",$E50-IF($F50="",0,$F50))</f>
        <v/>
      </c>
      <c r="H50" s="14" t="n"/>
      <c r="I50" s="20" t="n"/>
    </row>
    <row r="51" ht="22" customHeight="1">
      <c r="A51" s="14" t="n"/>
      <c r="B51" s="26" t="n"/>
      <c r="C51" s="14" t="n"/>
      <c r="D51" s="20" t="n"/>
      <c r="E51" s="12" t="n"/>
      <c r="F51" s="12" t="n"/>
      <c r="G51" s="6">
        <f>IF($E51="","",$E51-IF($F51="",0,$F51))</f>
        <v/>
      </c>
      <c r="H51" s="14" t="n"/>
      <c r="I51" s="20" t="n"/>
    </row>
    <row r="52" ht="22" customHeight="1">
      <c r="A52" s="14" t="n"/>
      <c r="B52" s="26" t="n"/>
      <c r="C52" s="14" t="n"/>
      <c r="D52" s="20" t="n"/>
      <c r="E52" s="12" t="n"/>
      <c r="F52" s="12" t="n"/>
      <c r="G52" s="21">
        <f>IF($E52="","",$E52-IF($F52="",0,$F52))</f>
        <v/>
      </c>
      <c r="H52" s="14" t="n"/>
      <c r="I52" s="20" t="n"/>
    </row>
    <row r="53" ht="22" customHeight="1">
      <c r="A53" s="14" t="n"/>
      <c r="B53" s="26" t="n"/>
      <c r="C53" s="14" t="n"/>
      <c r="D53" s="20" t="n"/>
      <c r="E53" s="12" t="n"/>
      <c r="F53" s="12" t="n"/>
      <c r="G53" s="6">
        <f>IF($E53="","",$E53-IF($F53="",0,$F53))</f>
        <v/>
      </c>
      <c r="H53" s="14" t="n"/>
      <c r="I53" s="20" t="n"/>
    </row>
    <row r="54" ht="22" customHeight="1">
      <c r="A54" s="14" t="n"/>
      <c r="B54" s="26" t="n"/>
      <c r="C54" s="14" t="n"/>
      <c r="D54" s="20" t="n"/>
      <c r="E54" s="12" t="n"/>
      <c r="F54" s="12" t="n"/>
      <c r="G54" s="21">
        <f>IF($E54="","",$E54-IF($F54="",0,$F54))</f>
        <v/>
      </c>
      <c r="H54" s="14" t="n"/>
      <c r="I54" s="20" t="n"/>
    </row>
    <row r="55" ht="22" customHeight="1">
      <c r="A55" s="14" t="n"/>
      <c r="B55" s="26" t="n"/>
      <c r="C55" s="14" t="n"/>
      <c r="D55" s="20" t="n"/>
      <c r="E55" s="12" t="n"/>
      <c r="F55" s="12" t="n"/>
      <c r="G55" s="6">
        <f>IF($E55="","",$E55-IF($F55="",0,$F55))</f>
        <v/>
      </c>
      <c r="H55" s="14" t="n"/>
      <c r="I55" s="20" t="n"/>
    </row>
    <row r="56" ht="22" customHeight="1">
      <c r="A56" s="14" t="n"/>
      <c r="B56" s="26" t="n"/>
      <c r="C56" s="14" t="n"/>
      <c r="D56" s="20" t="n"/>
      <c r="E56" s="12" t="n"/>
      <c r="F56" s="12" t="n"/>
      <c r="G56" s="21">
        <f>IF($E56="","",$E56-IF($F56="",0,$F56))</f>
        <v/>
      </c>
      <c r="H56" s="14" t="n"/>
      <c r="I56" s="20" t="n"/>
    </row>
    <row r="57" ht="22" customHeight="1">
      <c r="A57" s="14" t="n"/>
      <c r="B57" s="26" t="n"/>
      <c r="C57" s="14" t="n"/>
      <c r="D57" s="20" t="n"/>
      <c r="E57" s="12" t="n"/>
      <c r="F57" s="12" t="n"/>
      <c r="G57" s="6">
        <f>IF($E57="","",$E57-IF($F57="",0,$F57))</f>
        <v/>
      </c>
      <c r="H57" s="14" t="n"/>
      <c r="I57" s="20" t="n"/>
    </row>
    <row r="58" ht="22" customHeight="1">
      <c r="A58" s="14" t="n"/>
      <c r="B58" s="26" t="n"/>
      <c r="C58" s="14" t="n"/>
      <c r="D58" s="20" t="n"/>
      <c r="E58" s="12" t="n"/>
      <c r="F58" s="12" t="n"/>
      <c r="G58" s="21">
        <f>IF($E58="","",$E58-IF($F58="",0,$F58))</f>
        <v/>
      </c>
      <c r="H58" s="14" t="n"/>
      <c r="I58" s="20" t="n"/>
    </row>
    <row r="59" ht="22" customHeight="1">
      <c r="A59" s="14" t="n"/>
      <c r="B59" s="26" t="n"/>
      <c r="C59" s="14" t="n"/>
      <c r="D59" s="20" t="n"/>
      <c r="E59" s="12" t="n"/>
      <c r="F59" s="12" t="n"/>
      <c r="G59" s="6">
        <f>IF($E59="","",$E59-IF($F59="",0,$F59))</f>
        <v/>
      </c>
      <c r="H59" s="14" t="n"/>
      <c r="I59" s="20" t="n"/>
    </row>
    <row r="60" ht="22" customHeight="1">
      <c r="A60" s="14" t="n"/>
      <c r="B60" s="26" t="n"/>
      <c r="C60" s="14" t="n"/>
      <c r="D60" s="20" t="n"/>
      <c r="E60" s="12" t="n"/>
      <c r="F60" s="12" t="n"/>
      <c r="G60" s="21">
        <f>IF($E60="","",$E60-IF($F60="",0,$F60))</f>
        <v/>
      </c>
      <c r="H60" s="14" t="n"/>
      <c r="I60" s="20" t="n"/>
    </row>
    <row r="61" ht="22" customHeight="1">
      <c r="A61" s="14" t="n"/>
      <c r="B61" s="26" t="n"/>
      <c r="C61" s="14" t="n"/>
      <c r="D61" s="20" t="n"/>
      <c r="E61" s="12" t="n"/>
      <c r="F61" s="12" t="n"/>
      <c r="G61" s="6">
        <f>IF($E61="","",$E61-IF($F61="",0,$F61))</f>
        <v/>
      </c>
      <c r="H61" s="14" t="n"/>
      <c r="I61" s="20" t="n"/>
    </row>
    <row r="62" ht="22" customHeight="1">
      <c r="A62" s="14" t="n"/>
      <c r="B62" s="26" t="n"/>
      <c r="C62" s="14" t="n"/>
      <c r="D62" s="20" t="n"/>
      <c r="E62" s="12" t="n"/>
      <c r="F62" s="12" t="n"/>
      <c r="G62" s="21">
        <f>IF($E62="","",$E62-IF($F62="",0,$F62))</f>
        <v/>
      </c>
      <c r="H62" s="14" t="n"/>
      <c r="I62" s="20" t="n"/>
    </row>
    <row r="63" ht="22" customHeight="1">
      <c r="A63" s="14" t="n"/>
      <c r="B63" s="26" t="n"/>
      <c r="C63" s="14" t="n"/>
      <c r="D63" s="20" t="n"/>
      <c r="E63" s="12" t="n"/>
      <c r="F63" s="12" t="n"/>
      <c r="G63" s="6">
        <f>IF($E63="","",$E63-IF($F63="",0,$F63))</f>
        <v/>
      </c>
      <c r="H63" s="14" t="n"/>
      <c r="I63" s="20" t="n"/>
    </row>
    <row r="64" ht="22" customHeight="1">
      <c r="A64" s="14" t="n"/>
      <c r="B64" s="26" t="n"/>
      <c r="C64" s="14" t="n"/>
      <c r="D64" s="20" t="n"/>
      <c r="E64" s="12" t="n"/>
      <c r="F64" s="12" t="n"/>
      <c r="G64" s="21">
        <f>IF($E64="","",$E64-IF($F64="",0,$F64))</f>
        <v/>
      </c>
      <c r="H64" s="14" t="n"/>
      <c r="I64" s="20" t="n"/>
    </row>
    <row r="65" ht="22" customHeight="1">
      <c r="A65" s="14" t="n"/>
      <c r="B65" s="26" t="n"/>
      <c r="C65" s="14" t="n"/>
      <c r="D65" s="20" t="n"/>
      <c r="E65" s="12" t="n"/>
      <c r="F65" s="12" t="n"/>
      <c r="G65" s="6">
        <f>IF($E65="","",$E65-IF($F65="",0,$F65))</f>
        <v/>
      </c>
      <c r="H65" s="14" t="n"/>
      <c r="I65" s="20" t="n"/>
    </row>
    <row r="66" ht="22" customHeight="1">
      <c r="A66" s="14" t="n"/>
      <c r="B66" s="26" t="n"/>
      <c r="C66" s="14" t="n"/>
      <c r="D66" s="20" t="n"/>
      <c r="E66" s="12" t="n"/>
      <c r="F66" s="12" t="n"/>
      <c r="G66" s="21">
        <f>IF($E66="","",$E66-IF($F66="",0,$F66))</f>
        <v/>
      </c>
      <c r="H66" s="14" t="n"/>
      <c r="I66" s="20" t="n"/>
    </row>
    <row r="67" ht="22" customHeight="1">
      <c r="A67" s="14" t="n"/>
      <c r="B67" s="26" t="n"/>
      <c r="C67" s="14" t="n"/>
      <c r="D67" s="20" t="n"/>
      <c r="E67" s="12" t="n"/>
      <c r="F67" s="12" t="n"/>
      <c r="G67" s="6">
        <f>IF($E67="","",$E67-IF($F67="",0,$F67))</f>
        <v/>
      </c>
      <c r="H67" s="14" t="n"/>
      <c r="I67" s="20" t="n"/>
    </row>
    <row r="68" ht="22" customHeight="1">
      <c r="A68" s="14" t="n"/>
      <c r="B68" s="26" t="n"/>
      <c r="C68" s="14" t="n"/>
      <c r="D68" s="20" t="n"/>
      <c r="E68" s="12" t="n"/>
      <c r="F68" s="12" t="n"/>
      <c r="G68" s="21">
        <f>IF($E68="","",$E68-IF($F68="",0,$F68))</f>
        <v/>
      </c>
      <c r="H68" s="14" t="n"/>
      <c r="I68" s="20" t="n"/>
    </row>
    <row r="69" ht="22" customHeight="1">
      <c r="A69" s="14" t="n"/>
      <c r="B69" s="26" t="n"/>
      <c r="C69" s="14" t="n"/>
      <c r="D69" s="20" t="n"/>
      <c r="E69" s="12" t="n"/>
      <c r="F69" s="12" t="n"/>
      <c r="G69" s="6">
        <f>IF($E69="","",$E69-IF($F69="",0,$F69))</f>
        <v/>
      </c>
      <c r="H69" s="14" t="n"/>
      <c r="I69" s="20" t="n"/>
    </row>
    <row r="70" ht="22" customHeight="1">
      <c r="A70" s="14" t="n"/>
      <c r="B70" s="26" t="n"/>
      <c r="C70" s="14" t="n"/>
      <c r="D70" s="20" t="n"/>
      <c r="E70" s="12" t="n"/>
      <c r="F70" s="12" t="n"/>
      <c r="G70" s="21">
        <f>IF($E70="","",$E70-IF($F70="",0,$F70))</f>
        <v/>
      </c>
      <c r="H70" s="14" t="n"/>
      <c r="I70" s="20" t="n"/>
    </row>
    <row r="71" ht="22" customHeight="1">
      <c r="A71" s="14" t="n"/>
      <c r="B71" s="26" t="n"/>
      <c r="C71" s="14" t="n"/>
      <c r="D71" s="20" t="n"/>
      <c r="E71" s="12" t="n"/>
      <c r="F71" s="12" t="n"/>
      <c r="G71" s="6">
        <f>IF($E71="","",$E71-IF($F71="",0,$F71))</f>
        <v/>
      </c>
      <c r="H71" s="14" t="n"/>
      <c r="I71" s="20" t="n"/>
    </row>
    <row r="72" ht="22" customHeight="1">
      <c r="A72" s="14" t="n"/>
      <c r="B72" s="26" t="n"/>
      <c r="C72" s="14" t="n"/>
      <c r="D72" s="20" t="n"/>
      <c r="E72" s="12" t="n"/>
      <c r="F72" s="12" t="n"/>
      <c r="G72" s="21">
        <f>IF($E72="","",$E72-IF($F72="",0,$F72))</f>
        <v/>
      </c>
      <c r="H72" s="14" t="n"/>
      <c r="I72" s="20" t="n"/>
    </row>
    <row r="73" ht="22" customHeight="1">
      <c r="A73" s="14" t="n"/>
      <c r="B73" s="26" t="n"/>
      <c r="C73" s="14" t="n"/>
      <c r="D73" s="20" t="n"/>
      <c r="E73" s="12" t="n"/>
      <c r="F73" s="12" t="n"/>
      <c r="G73" s="6">
        <f>IF($E73="","",$E73-IF($F73="",0,$F73))</f>
        <v/>
      </c>
      <c r="H73" s="14" t="n"/>
      <c r="I73" s="20" t="n"/>
    </row>
    <row r="74" ht="22" customHeight="1">
      <c r="A74" s="14" t="n"/>
      <c r="B74" s="26" t="n"/>
      <c r="C74" s="14" t="n"/>
      <c r="D74" s="20" t="n"/>
      <c r="E74" s="12" t="n"/>
      <c r="F74" s="12" t="n"/>
      <c r="G74" s="21">
        <f>IF($E74="","",$E74-IF($F74="",0,$F74))</f>
        <v/>
      </c>
      <c r="H74" s="14" t="n"/>
      <c r="I74" s="20" t="n"/>
    </row>
    <row r="75" ht="22" customHeight="1">
      <c r="A75" s="14" t="n"/>
      <c r="B75" s="26" t="n"/>
      <c r="C75" s="14" t="n"/>
      <c r="D75" s="20" t="n"/>
      <c r="E75" s="12" t="n"/>
      <c r="F75" s="12" t="n"/>
      <c r="G75" s="6">
        <f>IF($E75="","",$E75-IF($F75="",0,$F75))</f>
        <v/>
      </c>
      <c r="H75" s="14" t="n"/>
      <c r="I75" s="20" t="n"/>
    </row>
    <row r="76" ht="22" customHeight="1">
      <c r="A76" s="14" t="n"/>
      <c r="B76" s="26" t="n"/>
      <c r="C76" s="14" t="n"/>
      <c r="D76" s="20" t="n"/>
      <c r="E76" s="12" t="n"/>
      <c r="F76" s="12" t="n"/>
      <c r="G76" s="21">
        <f>IF($E76="","",$E76-IF($F76="",0,$F76))</f>
        <v/>
      </c>
      <c r="H76" s="14" t="n"/>
      <c r="I76" s="20" t="n"/>
    </row>
    <row r="77" ht="22" customHeight="1">
      <c r="A77" s="14" t="n"/>
      <c r="B77" s="26" t="n"/>
      <c r="C77" s="14" t="n"/>
      <c r="D77" s="20" t="n"/>
      <c r="E77" s="12" t="n"/>
      <c r="F77" s="12" t="n"/>
      <c r="G77" s="6">
        <f>IF($E77="","",$E77-IF($F77="",0,$F77))</f>
        <v/>
      </c>
      <c r="H77" s="14" t="n"/>
      <c r="I77" s="20" t="n"/>
    </row>
    <row r="78" ht="22" customHeight="1">
      <c r="A78" s="14" t="n"/>
      <c r="B78" s="26" t="n"/>
      <c r="C78" s="14" t="n"/>
      <c r="D78" s="20" t="n"/>
      <c r="E78" s="12" t="n"/>
      <c r="F78" s="12" t="n"/>
      <c r="G78" s="21">
        <f>IF($E78="","",$E78-IF($F78="",0,$F78))</f>
        <v/>
      </c>
      <c r="H78" s="14" t="n"/>
      <c r="I78" s="20" t="n"/>
    </row>
    <row r="79" ht="22" customHeight="1">
      <c r="A79" s="14" t="n"/>
      <c r="B79" s="26" t="n"/>
      <c r="C79" s="14" t="n"/>
      <c r="D79" s="20" t="n"/>
      <c r="E79" s="12" t="n"/>
      <c r="F79" s="12" t="n"/>
      <c r="G79" s="6">
        <f>IF($E79="","",$E79-IF($F79="",0,$F79))</f>
        <v/>
      </c>
      <c r="H79" s="14" t="n"/>
      <c r="I79" s="20" t="n"/>
    </row>
    <row r="80" ht="22" customHeight="1">
      <c r="A80" s="14" t="n"/>
      <c r="B80" s="26" t="n"/>
      <c r="C80" s="14" t="n"/>
      <c r="D80" s="20" t="n"/>
      <c r="E80" s="12" t="n"/>
      <c r="F80" s="12" t="n"/>
      <c r="G80" s="21">
        <f>IF($E80="","",$E80-IF($F80="",0,$F80))</f>
        <v/>
      </c>
      <c r="H80" s="14" t="n"/>
      <c r="I80" s="20" t="n"/>
    </row>
    <row r="81" ht="22" customHeight="1">
      <c r="A81" s="14" t="n"/>
      <c r="B81" s="26" t="n"/>
      <c r="C81" s="14" t="n"/>
      <c r="D81" s="20" t="n"/>
      <c r="E81" s="12" t="n"/>
      <c r="F81" s="12" t="n"/>
      <c r="G81" s="6">
        <f>IF($E81="","",$E81-IF($F81="",0,$F81))</f>
        <v/>
      </c>
      <c r="H81" s="14" t="n"/>
      <c r="I81" s="20" t="n"/>
    </row>
    <row r="82" ht="22" customHeight="1">
      <c r="A82" s="14" t="n"/>
      <c r="B82" s="26" t="n"/>
      <c r="C82" s="14" t="n"/>
      <c r="D82" s="20" t="n"/>
      <c r="E82" s="12" t="n"/>
      <c r="F82" s="12" t="n"/>
      <c r="G82" s="21">
        <f>IF($E82="","",$E82-IF($F82="",0,$F82))</f>
        <v/>
      </c>
      <c r="H82" s="14" t="n"/>
      <c r="I82" s="20" t="n"/>
    </row>
    <row r="83" ht="22" customHeight="1">
      <c r="A83" s="14" t="n"/>
      <c r="B83" s="26" t="n"/>
      <c r="C83" s="14" t="n"/>
      <c r="D83" s="20" t="n"/>
      <c r="E83" s="12" t="n"/>
      <c r="F83" s="12" t="n"/>
      <c r="G83" s="6">
        <f>IF($E83="","",$E83-IF($F83="",0,$F83))</f>
        <v/>
      </c>
      <c r="H83" s="14" t="n"/>
      <c r="I83" s="20" t="n"/>
    </row>
    <row r="84" ht="22" customHeight="1">
      <c r="A84" s="14" t="n"/>
      <c r="B84" s="26" t="n"/>
      <c r="C84" s="14" t="n"/>
      <c r="D84" s="20" t="n"/>
      <c r="E84" s="12" t="n"/>
      <c r="F84" s="12" t="n"/>
      <c r="G84" s="21">
        <f>IF($E84="","",$E84-IF($F84="",0,$F84))</f>
        <v/>
      </c>
      <c r="H84" s="14" t="n"/>
      <c r="I84" s="20" t="n"/>
    </row>
    <row r="85" ht="22" customHeight="1">
      <c r="A85" s="14" t="n"/>
      <c r="B85" s="26" t="n"/>
      <c r="C85" s="14" t="n"/>
      <c r="D85" s="20" t="n"/>
      <c r="E85" s="12" t="n"/>
      <c r="F85" s="12" t="n"/>
      <c r="G85" s="6">
        <f>IF($E85="","",$E85-IF($F85="",0,$F85))</f>
        <v/>
      </c>
      <c r="H85" s="14" t="n"/>
      <c r="I85" s="20" t="n"/>
    </row>
    <row r="86" ht="22" customHeight="1">
      <c r="A86" s="14" t="n"/>
      <c r="B86" s="26" t="n"/>
      <c r="C86" s="14" t="n"/>
      <c r="D86" s="20" t="n"/>
      <c r="E86" s="12" t="n"/>
      <c r="F86" s="12" t="n"/>
      <c r="G86" s="21">
        <f>IF($E86="","",$E86-IF($F86="",0,$F86))</f>
        <v/>
      </c>
      <c r="H86" s="14" t="n"/>
      <c r="I86" s="20" t="n"/>
    </row>
    <row r="87" ht="22" customHeight="1">
      <c r="A87" s="14" t="n"/>
      <c r="B87" s="26" t="n"/>
      <c r="C87" s="14" t="n"/>
      <c r="D87" s="20" t="n"/>
      <c r="E87" s="12" t="n"/>
      <c r="F87" s="12" t="n"/>
      <c r="G87" s="6">
        <f>IF($E87="","",$E87-IF($F87="",0,$F87))</f>
        <v/>
      </c>
      <c r="H87" s="14" t="n"/>
      <c r="I87" s="20" t="n"/>
    </row>
    <row r="88" ht="22" customHeight="1">
      <c r="A88" s="14" t="n"/>
      <c r="B88" s="26" t="n"/>
      <c r="C88" s="14" t="n"/>
      <c r="D88" s="20" t="n"/>
      <c r="E88" s="12" t="n"/>
      <c r="F88" s="12" t="n"/>
      <c r="G88" s="21">
        <f>IF($E88="","",$E88-IF($F88="",0,$F88))</f>
        <v/>
      </c>
      <c r="H88" s="14" t="n"/>
      <c r="I88" s="20" t="n"/>
    </row>
    <row r="89" ht="22" customHeight="1">
      <c r="A89" s="14" t="n"/>
      <c r="B89" s="26" t="n"/>
      <c r="C89" s="14" t="n"/>
      <c r="D89" s="20" t="n"/>
      <c r="E89" s="12" t="n"/>
      <c r="F89" s="12" t="n"/>
      <c r="G89" s="6">
        <f>IF($E89="","",$E89-IF($F89="",0,$F89))</f>
        <v/>
      </c>
      <c r="H89" s="14" t="n"/>
      <c r="I89" s="20" t="n"/>
    </row>
    <row r="90" ht="22" customHeight="1">
      <c r="A90" s="14" t="n"/>
      <c r="B90" s="26" t="n"/>
      <c r="C90" s="14" t="n"/>
      <c r="D90" s="20" t="n"/>
      <c r="E90" s="12" t="n"/>
      <c r="F90" s="12" t="n"/>
      <c r="G90" s="21">
        <f>IF($E90="","",$E90-IF($F90="",0,$F90))</f>
        <v/>
      </c>
      <c r="H90" s="14" t="n"/>
      <c r="I90" s="20" t="n"/>
    </row>
    <row r="91" ht="22" customHeight="1">
      <c r="A91" s="14" t="n"/>
      <c r="B91" s="26" t="n"/>
      <c r="C91" s="14" t="n"/>
      <c r="D91" s="20" t="n"/>
      <c r="E91" s="12" t="n"/>
      <c r="F91" s="12" t="n"/>
      <c r="G91" s="6">
        <f>IF($E91="","",$E91-IF($F91="",0,$F91))</f>
        <v/>
      </c>
      <c r="H91" s="14" t="n"/>
      <c r="I91" s="20" t="n"/>
    </row>
    <row r="92" ht="22" customHeight="1">
      <c r="A92" s="14" t="n"/>
      <c r="B92" s="26" t="n"/>
      <c r="C92" s="14" t="n"/>
      <c r="D92" s="20" t="n"/>
      <c r="E92" s="12" t="n"/>
      <c r="F92" s="12" t="n"/>
      <c r="G92" s="21">
        <f>IF($E92="","",$E92-IF($F92="",0,$F92))</f>
        <v/>
      </c>
      <c r="H92" s="14" t="n"/>
      <c r="I92" s="20" t="n"/>
    </row>
    <row r="93" ht="22" customHeight="1">
      <c r="A93" s="14" t="n"/>
      <c r="B93" s="26" t="n"/>
      <c r="C93" s="14" t="n"/>
      <c r="D93" s="20" t="n"/>
      <c r="E93" s="12" t="n"/>
      <c r="F93" s="12" t="n"/>
      <c r="G93" s="6">
        <f>IF($E93="","",$E93-IF($F93="",0,$F93))</f>
        <v/>
      </c>
      <c r="H93" s="14" t="n"/>
      <c r="I93" s="20" t="n"/>
    </row>
    <row r="94" ht="22" customHeight="1">
      <c r="A94" s="14" t="n"/>
      <c r="B94" s="26" t="n"/>
      <c r="C94" s="14" t="n"/>
      <c r="D94" s="20" t="n"/>
      <c r="E94" s="12" t="n"/>
      <c r="F94" s="12" t="n"/>
      <c r="G94" s="21">
        <f>IF($E94="","",$E94-IF($F94="",0,$F94))</f>
        <v/>
      </c>
      <c r="H94" s="14" t="n"/>
      <c r="I94" s="20" t="n"/>
    </row>
    <row r="95" ht="22" customHeight="1">
      <c r="A95" s="14" t="n"/>
      <c r="B95" s="26" t="n"/>
      <c r="C95" s="14" t="n"/>
      <c r="D95" s="20" t="n"/>
      <c r="E95" s="12" t="n"/>
      <c r="F95" s="12" t="n"/>
      <c r="G95" s="6">
        <f>IF($E95="","",$E95-IF($F95="",0,$F95))</f>
        <v/>
      </c>
      <c r="H95" s="14" t="n"/>
      <c r="I95" s="20" t="n"/>
    </row>
    <row r="96" ht="22" customHeight="1">
      <c r="A96" s="14" t="n"/>
      <c r="B96" s="26" t="n"/>
      <c r="C96" s="14" t="n"/>
      <c r="D96" s="20" t="n"/>
      <c r="E96" s="12" t="n"/>
      <c r="F96" s="12" t="n"/>
      <c r="G96" s="21">
        <f>IF($E96="","",$E96-IF($F96="",0,$F96))</f>
        <v/>
      </c>
      <c r="H96" s="14" t="n"/>
      <c r="I96" s="20" t="n"/>
    </row>
    <row r="97" ht="22" customHeight="1">
      <c r="A97" s="14" t="n"/>
      <c r="B97" s="26" t="n"/>
      <c r="C97" s="14" t="n"/>
      <c r="D97" s="20" t="n"/>
      <c r="E97" s="12" t="n"/>
      <c r="F97" s="12" t="n"/>
      <c r="G97" s="6">
        <f>IF($E97="","",$E97-IF($F97="",0,$F97))</f>
        <v/>
      </c>
      <c r="H97" s="14" t="n"/>
      <c r="I97" s="20" t="n"/>
    </row>
    <row r="98" ht="22" customHeight="1">
      <c r="A98" s="14" t="n"/>
      <c r="B98" s="26" t="n"/>
      <c r="C98" s="14" t="n"/>
      <c r="D98" s="20" t="n"/>
      <c r="E98" s="12" t="n"/>
      <c r="F98" s="12" t="n"/>
      <c r="G98" s="21">
        <f>IF($E98="","",$E98-IF($F98="",0,$F98))</f>
        <v/>
      </c>
      <c r="H98" s="14" t="n"/>
      <c r="I98" s="20" t="n"/>
    </row>
    <row r="99" ht="22" customHeight="1">
      <c r="A99" s="14" t="n"/>
      <c r="B99" s="26" t="n"/>
      <c r="C99" s="14" t="n"/>
      <c r="D99" s="20" t="n"/>
      <c r="E99" s="12" t="n"/>
      <c r="F99" s="12" t="n"/>
      <c r="G99" s="6">
        <f>IF($E99="","",$E99-IF($F99="",0,$F99))</f>
        <v/>
      </c>
      <c r="H99" s="14" t="n"/>
      <c r="I99" s="20" t="n"/>
    </row>
    <row r="100" ht="22" customHeight="1">
      <c r="A100" s="14" t="n"/>
      <c r="B100" s="26" t="n"/>
      <c r="C100" s="14" t="n"/>
      <c r="D100" s="20" t="n"/>
      <c r="E100" s="12" t="n"/>
      <c r="F100" s="12" t="n"/>
      <c r="G100" s="21">
        <f>IF($E100="","",$E100-IF($F100="",0,$F100))</f>
        <v/>
      </c>
      <c r="H100" s="14" t="n"/>
      <c r="I100" s="20" t="n"/>
    </row>
    <row r="101" ht="22" customHeight="1">
      <c r="A101" s="14" t="n"/>
      <c r="B101" s="26" t="n"/>
      <c r="C101" s="14" t="n"/>
      <c r="D101" s="20" t="n"/>
      <c r="E101" s="12" t="n"/>
      <c r="F101" s="12" t="n"/>
      <c r="G101" s="6">
        <f>IF($E101="","",$E101-IF($F101="",0,$F101))</f>
        <v/>
      </c>
      <c r="H101" s="14" t="n"/>
      <c r="I101" s="20" t="n"/>
    </row>
  </sheetData>
  <conditionalFormatting sqref="C2:C101">
    <cfRule type="expression" priority="1" dxfId="1">
      <formula>AND($C2="",OR($E2&lt;&gt;"",$F2&lt;&gt;""))</formula>
    </cfRule>
    <cfRule type="expression" priority="2" dxfId="1">
      <formula>AND($C2&lt;&gt;"",COUNTIF($C$2:$C$101,$C2)&gt;1)</formula>
    </cfRule>
  </conditionalFormatting>
  <dataValidations count="4">
    <dataValidation sqref="B2:B101" showDropDown="0" showInputMessage="0" showErrorMessage="0" allowBlank="0" errorTitle="Date non valide" error="Saisissez une date valide au format jj/mm/aaaa." type="date" operator="between">
      <formula1>DATE(2020,1,1)</formula1>
      <formula2>DATE(2100,12,31)</formula2>
    </dataValidation>
    <dataValidation sqref="C2:C101" showDropDown="0" showInputMessage="0" showErrorMessage="0" allowBlank="0" errorTitle="Référence requise" error="Une référence transaction est requise dès qu’un montant est saisi." type="custom">
      <formula1>=OR(AND($E2="",$F2=""),$C2&lt;&gt;"")</formula1>
    </dataValidation>
    <dataValidation sqref="E2:F101" showDropDown="0" showInputMessage="0" showErrorMessage="0" allowBlank="0" errorTitle="Montant non valide" error="Saisissez un montant positif ou nul et renseignez la référence transaction." type="custom">
      <formula1>=OR(E2="",AND(ISNUMBER(E2),E2&gt;=0,$C2&lt;&gt;""))</formula1>
    </dataValidation>
    <dataValidation sqref="H2:H101" showDropDown="0" showInputMessage="0" showErrorMessage="0" allowBlank="0" errorTitle="Statut non valide" error="Sélectionnez un statut dans la liste modifiable de la feuille Paramètres." type="list">
      <formula1>=INDIRECT("'Paramètres'!$D$2:$D$4")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DF5149"/>
    <outlinePr summaryBelow="1" summaryRight="1"/>
    <pageSetUpPr fitToPage="1"/>
  </sheetPr>
  <dimension ref="A1:F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9" customWidth="1" min="2" max="2"/>
    <col width="24" customWidth="1" min="3" max="3"/>
    <col width="21" customWidth="1" min="4" max="4"/>
    <col width="24" customWidth="1" min="5" max="5"/>
    <col width="42" customWidth="1" min="6" max="6"/>
  </cols>
  <sheetData>
    <row r="1" ht="34" customHeight="1">
      <c r="A1" s="1" t="inlineStr">
        <is>
          <t>ID encaissement</t>
        </is>
      </c>
      <c r="B1" s="1" t="inlineStr">
        <is>
          <t>Date encaissement</t>
        </is>
      </c>
      <c r="C1" s="1" t="inlineStr">
        <is>
          <t>Référence transaction</t>
        </is>
      </c>
      <c r="D1" s="1" t="inlineStr">
        <is>
          <t>Montant encaissé (€)</t>
        </is>
      </c>
      <c r="E1" s="1" t="inlineStr">
        <is>
          <t>Mode d’encaissement</t>
        </is>
      </c>
      <c r="F1" s="1" t="inlineStr">
        <is>
          <t>Commentaire</t>
        </is>
      </c>
    </row>
    <row r="2" ht="22" customHeight="1">
      <c r="A2" s="14" t="inlineStr">
        <is>
          <t>ENC-FICT-001</t>
        </is>
      </c>
      <c r="B2" s="26" t="n">
        <v>46266</v>
      </c>
      <c r="C2" s="14" t="inlineStr">
        <is>
          <t>FICT-001</t>
        </is>
      </c>
      <c r="D2" s="12" t="n">
        <v>120</v>
      </c>
      <c r="E2" s="14" t="inlineStr">
        <is>
          <t>Carte</t>
        </is>
      </c>
      <c r="F2" s="20" t="inlineStr">
        <is>
          <t>Encaissement exact.</t>
        </is>
      </c>
    </row>
    <row r="3" ht="22" customHeight="1">
      <c r="A3" s="14" t="inlineStr">
        <is>
          <t>ENC-FICT-002</t>
        </is>
      </c>
      <c r="B3" s="26" t="n">
        <v>46266</v>
      </c>
      <c r="C3" s="14" t="inlineStr">
        <is>
          <t>FICT-002</t>
        </is>
      </c>
      <c r="D3" s="12" t="n">
        <v>119.5</v>
      </c>
      <c r="E3" s="14" t="inlineStr">
        <is>
          <t>Carte</t>
        </is>
      </c>
      <c r="F3" s="20" t="inlineStr">
        <is>
          <t>Écart de 0,50 € et date antérieure à la vente.</t>
        </is>
      </c>
    </row>
    <row r="4" ht="22" customHeight="1">
      <c r="A4" s="14" t="inlineStr">
        <is>
          <t>ENC-FICT-003</t>
        </is>
      </c>
      <c r="B4" s="26" t="n">
        <v>46273</v>
      </c>
      <c r="C4" s="14" t="inlineStr">
        <is>
          <t>FICT-004</t>
        </is>
      </c>
      <c r="D4" s="12" t="n">
        <v>120</v>
      </c>
      <c r="E4" s="14" t="inlineStr">
        <is>
          <t>Virement</t>
        </is>
      </c>
      <c r="F4" s="20" t="inlineStr">
        <is>
          <t>Délai supérieur au seuil modifiable.</t>
        </is>
      </c>
    </row>
    <row r="5" ht="22" customHeight="1">
      <c r="A5" s="14" t="inlineStr">
        <is>
          <t>ENC-FICT-004</t>
        </is>
      </c>
      <c r="B5" s="26" t="n">
        <v>46270</v>
      </c>
      <c r="C5" s="14" t="inlineStr">
        <is>
          <t>FICT-005</t>
        </is>
      </c>
      <c r="D5" s="12" t="n">
        <v>240</v>
      </c>
      <c r="E5" s="14" t="inlineStr">
        <is>
          <t>Virement</t>
        </is>
      </c>
      <c r="F5" s="20" t="inlineStr">
        <is>
          <t>Encaissement sans vente correspondante.</t>
        </is>
      </c>
    </row>
    <row r="6" ht="22" customHeight="1">
      <c r="A6" s="14" t="inlineStr">
        <is>
          <t>ENC-FICT-005</t>
        </is>
      </c>
      <c r="B6" s="26" t="n">
        <v>46271</v>
      </c>
      <c r="C6" s="14" t="inlineStr">
        <is>
          <t>FICT-006</t>
        </is>
      </c>
      <c r="D6" s="12" t="n">
        <v>60</v>
      </c>
      <c r="E6" s="14" t="inlineStr">
        <is>
          <t>Espèces</t>
        </is>
      </c>
      <c r="F6" s="20" t="inlineStr">
        <is>
          <t>Première occurrence fictive.</t>
        </is>
      </c>
    </row>
    <row r="7" ht="22" customHeight="1">
      <c r="A7" s="14" t="inlineStr">
        <is>
          <t>ENC-FICT-006</t>
        </is>
      </c>
      <c r="B7" s="26" t="n">
        <v>46271</v>
      </c>
      <c r="C7" s="14" t="inlineStr">
        <is>
          <t>FICT-006</t>
        </is>
      </c>
      <c r="D7" s="12" t="n">
        <v>60</v>
      </c>
      <c r="E7" s="14" t="inlineStr">
        <is>
          <t>Espèces</t>
        </is>
      </c>
      <c r="F7" s="20" t="inlineStr">
        <is>
          <t>Deuxième occurrence fictive à vérifier.</t>
        </is>
      </c>
    </row>
    <row r="8" ht="22" customHeight="1">
      <c r="A8" s="14" t="n"/>
      <c r="B8" s="26" t="n"/>
      <c r="C8" s="14" t="n"/>
      <c r="D8" s="12" t="n"/>
      <c r="E8" s="14" t="n"/>
      <c r="F8" s="20" t="n"/>
    </row>
    <row r="9" ht="22" customHeight="1">
      <c r="A9" s="14" t="n"/>
      <c r="B9" s="26" t="n"/>
      <c r="C9" s="14" t="n"/>
      <c r="D9" s="12" t="n"/>
      <c r="E9" s="14" t="n"/>
      <c r="F9" s="20" t="n"/>
    </row>
    <row r="10" ht="22" customHeight="1">
      <c r="A10" s="14" t="n"/>
      <c r="B10" s="26" t="n"/>
      <c r="C10" s="14" t="n"/>
      <c r="D10" s="12" t="n"/>
      <c r="E10" s="14" t="n"/>
      <c r="F10" s="20" t="n"/>
    </row>
    <row r="11" ht="22" customHeight="1">
      <c r="A11" s="14" t="n"/>
      <c r="B11" s="26" t="n"/>
      <c r="C11" s="14" t="n"/>
      <c r="D11" s="12" t="n"/>
      <c r="E11" s="14" t="n"/>
      <c r="F11" s="20" t="n"/>
    </row>
    <row r="12" ht="22" customHeight="1">
      <c r="A12" s="14" t="n"/>
      <c r="B12" s="26" t="n"/>
      <c r="C12" s="14" t="n"/>
      <c r="D12" s="12" t="n"/>
      <c r="E12" s="14" t="n"/>
      <c r="F12" s="20" t="n"/>
    </row>
    <row r="13" ht="22" customHeight="1">
      <c r="A13" s="14" t="n"/>
      <c r="B13" s="26" t="n"/>
      <c r="C13" s="14" t="n"/>
      <c r="D13" s="12" t="n"/>
      <c r="E13" s="14" t="n"/>
      <c r="F13" s="20" t="n"/>
    </row>
    <row r="14" ht="22" customHeight="1">
      <c r="A14" s="14" t="n"/>
      <c r="B14" s="26" t="n"/>
      <c r="C14" s="14" t="n"/>
      <c r="D14" s="12" t="n"/>
      <c r="E14" s="14" t="n"/>
      <c r="F14" s="20" t="n"/>
    </row>
    <row r="15" ht="22" customHeight="1">
      <c r="A15" s="14" t="n"/>
      <c r="B15" s="26" t="n"/>
      <c r="C15" s="14" t="n"/>
      <c r="D15" s="12" t="n"/>
      <c r="E15" s="14" t="n"/>
      <c r="F15" s="20" t="n"/>
    </row>
    <row r="16" ht="22" customHeight="1">
      <c r="A16" s="14" t="n"/>
      <c r="B16" s="26" t="n"/>
      <c r="C16" s="14" t="n"/>
      <c r="D16" s="12" t="n"/>
      <c r="E16" s="14" t="n"/>
      <c r="F16" s="20" t="n"/>
    </row>
    <row r="17" ht="22" customHeight="1">
      <c r="A17" s="14" t="n"/>
      <c r="B17" s="26" t="n"/>
      <c r="C17" s="14" t="n"/>
      <c r="D17" s="12" t="n"/>
      <c r="E17" s="14" t="n"/>
      <c r="F17" s="20" t="n"/>
    </row>
    <row r="18" ht="22" customHeight="1">
      <c r="A18" s="14" t="n"/>
      <c r="B18" s="26" t="n"/>
      <c r="C18" s="14" t="n"/>
      <c r="D18" s="12" t="n"/>
      <c r="E18" s="14" t="n"/>
      <c r="F18" s="20" t="n"/>
    </row>
    <row r="19" ht="22" customHeight="1">
      <c r="A19" s="14" t="n"/>
      <c r="B19" s="26" t="n"/>
      <c r="C19" s="14" t="n"/>
      <c r="D19" s="12" t="n"/>
      <c r="E19" s="14" t="n"/>
      <c r="F19" s="20" t="n"/>
    </row>
    <row r="20" ht="22" customHeight="1">
      <c r="A20" s="14" t="n"/>
      <c r="B20" s="26" t="n"/>
      <c r="C20" s="14" t="n"/>
      <c r="D20" s="12" t="n"/>
      <c r="E20" s="14" t="n"/>
      <c r="F20" s="20" t="n"/>
    </row>
    <row r="21" ht="22" customHeight="1">
      <c r="A21" s="14" t="n"/>
      <c r="B21" s="26" t="n"/>
      <c r="C21" s="14" t="n"/>
      <c r="D21" s="12" t="n"/>
      <c r="E21" s="14" t="n"/>
      <c r="F21" s="20" t="n"/>
    </row>
    <row r="22" ht="22" customHeight="1">
      <c r="A22" s="14" t="n"/>
      <c r="B22" s="26" t="n"/>
      <c r="C22" s="14" t="n"/>
      <c r="D22" s="12" t="n"/>
      <c r="E22" s="14" t="n"/>
      <c r="F22" s="20" t="n"/>
    </row>
    <row r="23" ht="22" customHeight="1">
      <c r="A23" s="14" t="n"/>
      <c r="B23" s="26" t="n"/>
      <c r="C23" s="14" t="n"/>
      <c r="D23" s="12" t="n"/>
      <c r="E23" s="14" t="n"/>
      <c r="F23" s="20" t="n"/>
    </row>
    <row r="24" ht="22" customHeight="1">
      <c r="A24" s="14" t="n"/>
      <c r="B24" s="26" t="n"/>
      <c r="C24" s="14" t="n"/>
      <c r="D24" s="12" t="n"/>
      <c r="E24" s="14" t="n"/>
      <c r="F24" s="20" t="n"/>
    </row>
    <row r="25" ht="22" customHeight="1">
      <c r="A25" s="14" t="n"/>
      <c r="B25" s="26" t="n"/>
      <c r="C25" s="14" t="n"/>
      <c r="D25" s="12" t="n"/>
      <c r="E25" s="14" t="n"/>
      <c r="F25" s="20" t="n"/>
    </row>
    <row r="26" ht="22" customHeight="1">
      <c r="A26" s="14" t="n"/>
      <c r="B26" s="26" t="n"/>
      <c r="C26" s="14" t="n"/>
      <c r="D26" s="12" t="n"/>
      <c r="E26" s="14" t="n"/>
      <c r="F26" s="20" t="n"/>
    </row>
    <row r="27" ht="22" customHeight="1">
      <c r="A27" s="14" t="n"/>
      <c r="B27" s="26" t="n"/>
      <c r="C27" s="14" t="n"/>
      <c r="D27" s="12" t="n"/>
      <c r="E27" s="14" t="n"/>
      <c r="F27" s="20" t="n"/>
    </row>
    <row r="28" ht="22" customHeight="1">
      <c r="A28" s="14" t="n"/>
      <c r="B28" s="26" t="n"/>
      <c r="C28" s="14" t="n"/>
      <c r="D28" s="12" t="n"/>
      <c r="E28" s="14" t="n"/>
      <c r="F28" s="20" t="n"/>
    </row>
    <row r="29" ht="22" customHeight="1">
      <c r="A29" s="14" t="n"/>
      <c r="B29" s="26" t="n"/>
      <c r="C29" s="14" t="n"/>
      <c r="D29" s="12" t="n"/>
      <c r="E29" s="14" t="n"/>
      <c r="F29" s="20" t="n"/>
    </row>
    <row r="30" ht="22" customHeight="1">
      <c r="A30" s="14" t="n"/>
      <c r="B30" s="26" t="n"/>
      <c r="C30" s="14" t="n"/>
      <c r="D30" s="12" t="n"/>
      <c r="E30" s="14" t="n"/>
      <c r="F30" s="20" t="n"/>
    </row>
    <row r="31" ht="22" customHeight="1">
      <c r="A31" s="14" t="n"/>
      <c r="B31" s="26" t="n"/>
      <c r="C31" s="14" t="n"/>
      <c r="D31" s="12" t="n"/>
      <c r="E31" s="14" t="n"/>
      <c r="F31" s="20" t="n"/>
    </row>
    <row r="32" ht="22" customHeight="1">
      <c r="A32" s="14" t="n"/>
      <c r="B32" s="26" t="n"/>
      <c r="C32" s="14" t="n"/>
      <c r="D32" s="12" t="n"/>
      <c r="E32" s="14" t="n"/>
      <c r="F32" s="20" t="n"/>
    </row>
    <row r="33" ht="22" customHeight="1">
      <c r="A33" s="14" t="n"/>
      <c r="B33" s="26" t="n"/>
      <c r="C33" s="14" t="n"/>
      <c r="D33" s="12" t="n"/>
      <c r="E33" s="14" t="n"/>
      <c r="F33" s="20" t="n"/>
    </row>
    <row r="34" ht="22" customHeight="1">
      <c r="A34" s="14" t="n"/>
      <c r="B34" s="26" t="n"/>
      <c r="C34" s="14" t="n"/>
      <c r="D34" s="12" t="n"/>
      <c r="E34" s="14" t="n"/>
      <c r="F34" s="20" t="n"/>
    </row>
    <row r="35" ht="22" customHeight="1">
      <c r="A35" s="14" t="n"/>
      <c r="B35" s="26" t="n"/>
      <c r="C35" s="14" t="n"/>
      <c r="D35" s="12" t="n"/>
      <c r="E35" s="14" t="n"/>
      <c r="F35" s="20" t="n"/>
    </row>
    <row r="36" ht="22" customHeight="1">
      <c r="A36" s="14" t="n"/>
      <c r="B36" s="26" t="n"/>
      <c r="C36" s="14" t="n"/>
      <c r="D36" s="12" t="n"/>
      <c r="E36" s="14" t="n"/>
      <c r="F36" s="20" t="n"/>
    </row>
    <row r="37" ht="22" customHeight="1">
      <c r="A37" s="14" t="n"/>
      <c r="B37" s="26" t="n"/>
      <c r="C37" s="14" t="n"/>
      <c r="D37" s="12" t="n"/>
      <c r="E37" s="14" t="n"/>
      <c r="F37" s="20" t="n"/>
    </row>
    <row r="38" ht="22" customHeight="1">
      <c r="A38" s="14" t="n"/>
      <c r="B38" s="26" t="n"/>
      <c r="C38" s="14" t="n"/>
      <c r="D38" s="12" t="n"/>
      <c r="E38" s="14" t="n"/>
      <c r="F38" s="20" t="n"/>
    </row>
    <row r="39" ht="22" customHeight="1">
      <c r="A39" s="14" t="n"/>
      <c r="B39" s="26" t="n"/>
      <c r="C39" s="14" t="n"/>
      <c r="D39" s="12" t="n"/>
      <c r="E39" s="14" t="n"/>
      <c r="F39" s="20" t="n"/>
    </row>
    <row r="40" ht="22" customHeight="1">
      <c r="A40" s="14" t="n"/>
      <c r="B40" s="26" t="n"/>
      <c r="C40" s="14" t="n"/>
      <c r="D40" s="12" t="n"/>
      <c r="E40" s="14" t="n"/>
      <c r="F40" s="20" t="n"/>
    </row>
    <row r="41" ht="22" customHeight="1">
      <c r="A41" s="14" t="n"/>
      <c r="B41" s="26" t="n"/>
      <c r="C41" s="14" t="n"/>
      <c r="D41" s="12" t="n"/>
      <c r="E41" s="14" t="n"/>
      <c r="F41" s="20" t="n"/>
    </row>
    <row r="42" ht="22" customHeight="1">
      <c r="A42" s="14" t="n"/>
      <c r="B42" s="26" t="n"/>
      <c r="C42" s="14" t="n"/>
      <c r="D42" s="12" t="n"/>
      <c r="E42" s="14" t="n"/>
      <c r="F42" s="20" t="n"/>
    </row>
    <row r="43" ht="22" customHeight="1">
      <c r="A43" s="14" t="n"/>
      <c r="B43" s="26" t="n"/>
      <c r="C43" s="14" t="n"/>
      <c r="D43" s="12" t="n"/>
      <c r="E43" s="14" t="n"/>
      <c r="F43" s="20" t="n"/>
    </row>
    <row r="44" ht="22" customHeight="1">
      <c r="A44" s="14" t="n"/>
      <c r="B44" s="26" t="n"/>
      <c r="C44" s="14" t="n"/>
      <c r="D44" s="12" t="n"/>
      <c r="E44" s="14" t="n"/>
      <c r="F44" s="20" t="n"/>
    </row>
    <row r="45" ht="22" customHeight="1">
      <c r="A45" s="14" t="n"/>
      <c r="B45" s="26" t="n"/>
      <c r="C45" s="14" t="n"/>
      <c r="D45" s="12" t="n"/>
      <c r="E45" s="14" t="n"/>
      <c r="F45" s="20" t="n"/>
    </row>
    <row r="46" ht="22" customHeight="1">
      <c r="A46" s="14" t="n"/>
      <c r="B46" s="26" t="n"/>
      <c r="C46" s="14" t="n"/>
      <c r="D46" s="12" t="n"/>
      <c r="E46" s="14" t="n"/>
      <c r="F46" s="20" t="n"/>
    </row>
    <row r="47" ht="22" customHeight="1">
      <c r="A47" s="14" t="n"/>
      <c r="B47" s="26" t="n"/>
      <c r="C47" s="14" t="n"/>
      <c r="D47" s="12" t="n"/>
      <c r="E47" s="14" t="n"/>
      <c r="F47" s="20" t="n"/>
    </row>
    <row r="48" ht="22" customHeight="1">
      <c r="A48" s="14" t="n"/>
      <c r="B48" s="26" t="n"/>
      <c r="C48" s="14" t="n"/>
      <c r="D48" s="12" t="n"/>
      <c r="E48" s="14" t="n"/>
      <c r="F48" s="20" t="n"/>
    </row>
    <row r="49" ht="22" customHeight="1">
      <c r="A49" s="14" t="n"/>
      <c r="B49" s="26" t="n"/>
      <c r="C49" s="14" t="n"/>
      <c r="D49" s="12" t="n"/>
      <c r="E49" s="14" t="n"/>
      <c r="F49" s="20" t="n"/>
    </row>
    <row r="50" ht="22" customHeight="1">
      <c r="A50" s="14" t="n"/>
      <c r="B50" s="26" t="n"/>
      <c r="C50" s="14" t="n"/>
      <c r="D50" s="12" t="n"/>
      <c r="E50" s="14" t="n"/>
      <c r="F50" s="20" t="n"/>
    </row>
    <row r="51" ht="22" customHeight="1">
      <c r="A51" s="14" t="n"/>
      <c r="B51" s="26" t="n"/>
      <c r="C51" s="14" t="n"/>
      <c r="D51" s="12" t="n"/>
      <c r="E51" s="14" t="n"/>
      <c r="F51" s="20" t="n"/>
    </row>
    <row r="52" ht="22" customHeight="1">
      <c r="A52" s="14" t="n"/>
      <c r="B52" s="26" t="n"/>
      <c r="C52" s="14" t="n"/>
      <c r="D52" s="12" t="n"/>
      <c r="E52" s="14" t="n"/>
      <c r="F52" s="20" t="n"/>
    </row>
    <row r="53" ht="22" customHeight="1">
      <c r="A53" s="14" t="n"/>
      <c r="B53" s="26" t="n"/>
      <c r="C53" s="14" t="n"/>
      <c r="D53" s="12" t="n"/>
      <c r="E53" s="14" t="n"/>
      <c r="F53" s="20" t="n"/>
    </row>
    <row r="54" ht="22" customHeight="1">
      <c r="A54" s="14" t="n"/>
      <c r="B54" s="26" t="n"/>
      <c r="C54" s="14" t="n"/>
      <c r="D54" s="12" t="n"/>
      <c r="E54" s="14" t="n"/>
      <c r="F54" s="20" t="n"/>
    </row>
    <row r="55" ht="22" customHeight="1">
      <c r="A55" s="14" t="n"/>
      <c r="B55" s="26" t="n"/>
      <c r="C55" s="14" t="n"/>
      <c r="D55" s="12" t="n"/>
      <c r="E55" s="14" t="n"/>
      <c r="F55" s="20" t="n"/>
    </row>
    <row r="56" ht="22" customHeight="1">
      <c r="A56" s="14" t="n"/>
      <c r="B56" s="26" t="n"/>
      <c r="C56" s="14" t="n"/>
      <c r="D56" s="12" t="n"/>
      <c r="E56" s="14" t="n"/>
      <c r="F56" s="20" t="n"/>
    </row>
    <row r="57" ht="22" customHeight="1">
      <c r="A57" s="14" t="n"/>
      <c r="B57" s="26" t="n"/>
      <c r="C57" s="14" t="n"/>
      <c r="D57" s="12" t="n"/>
      <c r="E57" s="14" t="n"/>
      <c r="F57" s="20" t="n"/>
    </row>
    <row r="58" ht="22" customHeight="1">
      <c r="A58" s="14" t="n"/>
      <c r="B58" s="26" t="n"/>
      <c r="C58" s="14" t="n"/>
      <c r="D58" s="12" t="n"/>
      <c r="E58" s="14" t="n"/>
      <c r="F58" s="20" t="n"/>
    </row>
    <row r="59" ht="22" customHeight="1">
      <c r="A59" s="14" t="n"/>
      <c r="B59" s="26" t="n"/>
      <c r="C59" s="14" t="n"/>
      <c r="D59" s="12" t="n"/>
      <c r="E59" s="14" t="n"/>
      <c r="F59" s="20" t="n"/>
    </row>
    <row r="60" ht="22" customHeight="1">
      <c r="A60" s="14" t="n"/>
      <c r="B60" s="26" t="n"/>
      <c r="C60" s="14" t="n"/>
      <c r="D60" s="12" t="n"/>
      <c r="E60" s="14" t="n"/>
      <c r="F60" s="20" t="n"/>
    </row>
    <row r="61" ht="22" customHeight="1">
      <c r="A61" s="14" t="n"/>
      <c r="B61" s="26" t="n"/>
      <c r="C61" s="14" t="n"/>
      <c r="D61" s="12" t="n"/>
      <c r="E61" s="14" t="n"/>
      <c r="F61" s="20" t="n"/>
    </row>
    <row r="62" ht="22" customHeight="1">
      <c r="A62" s="14" t="n"/>
      <c r="B62" s="26" t="n"/>
      <c r="C62" s="14" t="n"/>
      <c r="D62" s="12" t="n"/>
      <c r="E62" s="14" t="n"/>
      <c r="F62" s="20" t="n"/>
    </row>
    <row r="63" ht="22" customHeight="1">
      <c r="A63" s="14" t="n"/>
      <c r="B63" s="26" t="n"/>
      <c r="C63" s="14" t="n"/>
      <c r="D63" s="12" t="n"/>
      <c r="E63" s="14" t="n"/>
      <c r="F63" s="20" t="n"/>
    </row>
    <row r="64" ht="22" customHeight="1">
      <c r="A64" s="14" t="n"/>
      <c r="B64" s="26" t="n"/>
      <c r="C64" s="14" t="n"/>
      <c r="D64" s="12" t="n"/>
      <c r="E64" s="14" t="n"/>
      <c r="F64" s="20" t="n"/>
    </row>
    <row r="65" ht="22" customHeight="1">
      <c r="A65" s="14" t="n"/>
      <c r="B65" s="26" t="n"/>
      <c r="C65" s="14" t="n"/>
      <c r="D65" s="12" t="n"/>
      <c r="E65" s="14" t="n"/>
      <c r="F65" s="20" t="n"/>
    </row>
    <row r="66" ht="22" customHeight="1">
      <c r="A66" s="14" t="n"/>
      <c r="B66" s="26" t="n"/>
      <c r="C66" s="14" t="n"/>
      <c r="D66" s="12" t="n"/>
      <c r="E66" s="14" t="n"/>
      <c r="F66" s="20" t="n"/>
    </row>
    <row r="67" ht="22" customHeight="1">
      <c r="A67" s="14" t="n"/>
      <c r="B67" s="26" t="n"/>
      <c r="C67" s="14" t="n"/>
      <c r="D67" s="12" t="n"/>
      <c r="E67" s="14" t="n"/>
      <c r="F67" s="20" t="n"/>
    </row>
    <row r="68" ht="22" customHeight="1">
      <c r="A68" s="14" t="n"/>
      <c r="B68" s="26" t="n"/>
      <c r="C68" s="14" t="n"/>
      <c r="D68" s="12" t="n"/>
      <c r="E68" s="14" t="n"/>
      <c r="F68" s="20" t="n"/>
    </row>
    <row r="69" ht="22" customHeight="1">
      <c r="A69" s="14" t="n"/>
      <c r="B69" s="26" t="n"/>
      <c r="C69" s="14" t="n"/>
      <c r="D69" s="12" t="n"/>
      <c r="E69" s="14" t="n"/>
      <c r="F69" s="20" t="n"/>
    </row>
    <row r="70" ht="22" customHeight="1">
      <c r="A70" s="14" t="n"/>
      <c r="B70" s="26" t="n"/>
      <c r="C70" s="14" t="n"/>
      <c r="D70" s="12" t="n"/>
      <c r="E70" s="14" t="n"/>
      <c r="F70" s="20" t="n"/>
    </row>
    <row r="71" ht="22" customHeight="1">
      <c r="A71" s="14" t="n"/>
      <c r="B71" s="26" t="n"/>
      <c r="C71" s="14" t="n"/>
      <c r="D71" s="12" t="n"/>
      <c r="E71" s="14" t="n"/>
      <c r="F71" s="20" t="n"/>
    </row>
    <row r="72" ht="22" customHeight="1">
      <c r="A72" s="14" t="n"/>
      <c r="B72" s="26" t="n"/>
      <c r="C72" s="14" t="n"/>
      <c r="D72" s="12" t="n"/>
      <c r="E72" s="14" t="n"/>
      <c r="F72" s="20" t="n"/>
    </row>
    <row r="73" ht="22" customHeight="1">
      <c r="A73" s="14" t="n"/>
      <c r="B73" s="26" t="n"/>
      <c r="C73" s="14" t="n"/>
      <c r="D73" s="12" t="n"/>
      <c r="E73" s="14" t="n"/>
      <c r="F73" s="20" t="n"/>
    </row>
    <row r="74" ht="22" customHeight="1">
      <c r="A74" s="14" t="n"/>
      <c r="B74" s="26" t="n"/>
      <c r="C74" s="14" t="n"/>
      <c r="D74" s="12" t="n"/>
      <c r="E74" s="14" t="n"/>
      <c r="F74" s="20" t="n"/>
    </row>
    <row r="75" ht="22" customHeight="1">
      <c r="A75" s="14" t="n"/>
      <c r="B75" s="26" t="n"/>
      <c r="C75" s="14" t="n"/>
      <c r="D75" s="12" t="n"/>
      <c r="E75" s="14" t="n"/>
      <c r="F75" s="20" t="n"/>
    </row>
    <row r="76" ht="22" customHeight="1">
      <c r="A76" s="14" t="n"/>
      <c r="B76" s="26" t="n"/>
      <c r="C76" s="14" t="n"/>
      <c r="D76" s="12" t="n"/>
      <c r="E76" s="14" t="n"/>
      <c r="F76" s="20" t="n"/>
    </row>
    <row r="77" ht="22" customHeight="1">
      <c r="A77" s="14" t="n"/>
      <c r="B77" s="26" t="n"/>
      <c r="C77" s="14" t="n"/>
      <c r="D77" s="12" t="n"/>
      <c r="E77" s="14" t="n"/>
      <c r="F77" s="20" t="n"/>
    </row>
    <row r="78" ht="22" customHeight="1">
      <c r="A78" s="14" t="n"/>
      <c r="B78" s="26" t="n"/>
      <c r="C78" s="14" t="n"/>
      <c r="D78" s="12" t="n"/>
      <c r="E78" s="14" t="n"/>
      <c r="F78" s="20" t="n"/>
    </row>
    <row r="79" ht="22" customHeight="1">
      <c r="A79" s="14" t="n"/>
      <c r="B79" s="26" t="n"/>
      <c r="C79" s="14" t="n"/>
      <c r="D79" s="12" t="n"/>
      <c r="E79" s="14" t="n"/>
      <c r="F79" s="20" t="n"/>
    </row>
    <row r="80" ht="22" customHeight="1">
      <c r="A80" s="14" t="n"/>
      <c r="B80" s="26" t="n"/>
      <c r="C80" s="14" t="n"/>
      <c r="D80" s="12" t="n"/>
      <c r="E80" s="14" t="n"/>
      <c r="F80" s="20" t="n"/>
    </row>
    <row r="81" ht="22" customHeight="1">
      <c r="A81" s="14" t="n"/>
      <c r="B81" s="26" t="n"/>
      <c r="C81" s="14" t="n"/>
      <c r="D81" s="12" t="n"/>
      <c r="E81" s="14" t="n"/>
      <c r="F81" s="20" t="n"/>
    </row>
    <row r="82" ht="22" customHeight="1">
      <c r="A82" s="14" t="n"/>
      <c r="B82" s="26" t="n"/>
      <c r="C82" s="14" t="n"/>
      <c r="D82" s="12" t="n"/>
      <c r="E82" s="14" t="n"/>
      <c r="F82" s="20" t="n"/>
    </row>
    <row r="83" ht="22" customHeight="1">
      <c r="A83" s="14" t="n"/>
      <c r="B83" s="26" t="n"/>
      <c r="C83" s="14" t="n"/>
      <c r="D83" s="12" t="n"/>
      <c r="E83" s="14" t="n"/>
      <c r="F83" s="20" t="n"/>
    </row>
    <row r="84" ht="22" customHeight="1">
      <c r="A84" s="14" t="n"/>
      <c r="B84" s="26" t="n"/>
      <c r="C84" s="14" t="n"/>
      <c r="D84" s="12" t="n"/>
      <c r="E84" s="14" t="n"/>
      <c r="F84" s="20" t="n"/>
    </row>
    <row r="85" ht="22" customHeight="1">
      <c r="A85" s="14" t="n"/>
      <c r="B85" s="26" t="n"/>
      <c r="C85" s="14" t="n"/>
      <c r="D85" s="12" t="n"/>
      <c r="E85" s="14" t="n"/>
      <c r="F85" s="20" t="n"/>
    </row>
    <row r="86" ht="22" customHeight="1">
      <c r="A86" s="14" t="n"/>
      <c r="B86" s="26" t="n"/>
      <c r="C86" s="14" t="n"/>
      <c r="D86" s="12" t="n"/>
      <c r="E86" s="14" t="n"/>
      <c r="F86" s="20" t="n"/>
    </row>
    <row r="87" ht="22" customHeight="1">
      <c r="A87" s="14" t="n"/>
      <c r="B87" s="26" t="n"/>
      <c r="C87" s="14" t="n"/>
      <c r="D87" s="12" t="n"/>
      <c r="E87" s="14" t="n"/>
      <c r="F87" s="20" t="n"/>
    </row>
    <row r="88" ht="22" customHeight="1">
      <c r="A88" s="14" t="n"/>
      <c r="B88" s="26" t="n"/>
      <c r="C88" s="14" t="n"/>
      <c r="D88" s="12" t="n"/>
      <c r="E88" s="14" t="n"/>
      <c r="F88" s="20" t="n"/>
    </row>
    <row r="89" ht="22" customHeight="1">
      <c r="A89" s="14" t="n"/>
      <c r="B89" s="26" t="n"/>
      <c r="C89" s="14" t="n"/>
      <c r="D89" s="12" t="n"/>
      <c r="E89" s="14" t="n"/>
      <c r="F89" s="20" t="n"/>
    </row>
    <row r="90" ht="22" customHeight="1">
      <c r="A90" s="14" t="n"/>
      <c r="B90" s="26" t="n"/>
      <c r="C90" s="14" t="n"/>
      <c r="D90" s="12" t="n"/>
      <c r="E90" s="14" t="n"/>
      <c r="F90" s="20" t="n"/>
    </row>
    <row r="91" ht="22" customHeight="1">
      <c r="A91" s="14" t="n"/>
      <c r="B91" s="26" t="n"/>
      <c r="C91" s="14" t="n"/>
      <c r="D91" s="12" t="n"/>
      <c r="E91" s="14" t="n"/>
      <c r="F91" s="20" t="n"/>
    </row>
    <row r="92" ht="22" customHeight="1">
      <c r="A92" s="14" t="n"/>
      <c r="B92" s="26" t="n"/>
      <c r="C92" s="14" t="n"/>
      <c r="D92" s="12" t="n"/>
      <c r="E92" s="14" t="n"/>
      <c r="F92" s="20" t="n"/>
    </row>
    <row r="93" ht="22" customHeight="1">
      <c r="A93" s="14" t="n"/>
      <c r="B93" s="26" t="n"/>
      <c r="C93" s="14" t="n"/>
      <c r="D93" s="12" t="n"/>
      <c r="E93" s="14" t="n"/>
      <c r="F93" s="20" t="n"/>
    </row>
    <row r="94" ht="22" customHeight="1">
      <c r="A94" s="14" t="n"/>
      <c r="B94" s="26" t="n"/>
      <c r="C94" s="14" t="n"/>
      <c r="D94" s="12" t="n"/>
      <c r="E94" s="14" t="n"/>
      <c r="F94" s="20" t="n"/>
    </row>
    <row r="95" ht="22" customHeight="1">
      <c r="A95" s="14" t="n"/>
      <c r="B95" s="26" t="n"/>
      <c r="C95" s="14" t="n"/>
      <c r="D95" s="12" t="n"/>
      <c r="E95" s="14" t="n"/>
      <c r="F95" s="20" t="n"/>
    </row>
    <row r="96" ht="22" customHeight="1">
      <c r="A96" s="14" t="n"/>
      <c r="B96" s="26" t="n"/>
      <c r="C96" s="14" t="n"/>
      <c r="D96" s="12" t="n"/>
      <c r="E96" s="14" t="n"/>
      <c r="F96" s="20" t="n"/>
    </row>
    <row r="97" ht="22" customHeight="1">
      <c r="A97" s="14" t="n"/>
      <c r="B97" s="26" t="n"/>
      <c r="C97" s="14" t="n"/>
      <c r="D97" s="12" t="n"/>
      <c r="E97" s="14" t="n"/>
      <c r="F97" s="20" t="n"/>
    </row>
    <row r="98" ht="22" customHeight="1">
      <c r="A98" s="14" t="n"/>
      <c r="B98" s="26" t="n"/>
      <c r="C98" s="14" t="n"/>
      <c r="D98" s="12" t="n"/>
      <c r="E98" s="14" t="n"/>
      <c r="F98" s="20" t="n"/>
    </row>
    <row r="99" ht="22" customHeight="1">
      <c r="A99" s="14" t="n"/>
      <c r="B99" s="26" t="n"/>
      <c r="C99" s="14" t="n"/>
      <c r="D99" s="12" t="n"/>
      <c r="E99" s="14" t="n"/>
      <c r="F99" s="20" t="n"/>
    </row>
    <row r="100" ht="22" customHeight="1">
      <c r="A100" s="14" t="n"/>
      <c r="B100" s="26" t="n"/>
      <c r="C100" s="14" t="n"/>
      <c r="D100" s="12" t="n"/>
      <c r="E100" s="14" t="n"/>
      <c r="F100" s="20" t="n"/>
    </row>
    <row r="101" ht="22" customHeight="1">
      <c r="A101" s="14" t="n"/>
      <c r="B101" s="26" t="n"/>
      <c r="C101" s="14" t="n"/>
      <c r="D101" s="12" t="n"/>
      <c r="E101" s="14" t="n"/>
      <c r="F101" s="20" t="n"/>
    </row>
  </sheetData>
  <conditionalFormatting sqref="C2:C101">
    <cfRule type="expression" priority="1" dxfId="1">
      <formula>AND($C2="",$D2&lt;&gt;"")</formula>
    </cfRule>
    <cfRule type="expression" priority="2" dxfId="1">
      <formula>AND($C2&lt;&gt;"",COUNTIF($C$2:$C$101,$C2)&gt;1)</formula>
    </cfRule>
  </conditionalFormatting>
  <dataValidations count="4">
    <dataValidation sqref="B2:B101" showDropDown="0" showInputMessage="0" showErrorMessage="0" allowBlank="0" errorTitle="Date non valide" error="Saisissez une date valide au format jj/mm/aaaa." type="date" operator="between">
      <formula1>DATE(2020,1,1)</formula1>
      <formula2>DATE(2100,12,31)</formula2>
    </dataValidation>
    <dataValidation sqref="C2:C101" showDropDown="0" showInputMessage="0" showErrorMessage="0" allowBlank="0" errorTitle="Référence requise" error="Une référence transaction est requise dès qu’un montant est saisi." type="custom">
      <formula1>=OR($D2="",$C2&lt;&gt;"")</formula1>
    </dataValidation>
    <dataValidation sqref="D2:D101" showDropDown="0" showInputMessage="0" showErrorMessage="0" allowBlank="0" errorTitle="Montant non valide" error="Saisissez un montant positif ou nul et renseignez la référence transaction." type="custom">
      <formula1>=OR(D2="",AND(ISNUMBER(D2),D2&gt;=0,$C2&lt;&gt;""))</formula1>
    </dataValidation>
    <dataValidation sqref="E2:E101" showDropDown="0" showInputMessage="0" showErrorMessage="0" allowBlank="0" errorTitle="Mode non valide" error="Sélectionnez un mode dans la liste modifiable de la feuille Paramètres." type="list">
      <formula1>=INDIRECT("'Paramètres'!$E$2:$E$5")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K1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20" customWidth="1" min="3" max="3"/>
    <col width="16" customWidth="1" min="4" max="4"/>
    <col width="15" customWidth="1" min="5" max="5"/>
    <col width="19" customWidth="1" min="6" max="6"/>
    <col width="15" customWidth="1" min="7" max="7"/>
    <col width="20" customWidth="1" min="8" max="8"/>
    <col width="26" customWidth="1" min="9" max="9"/>
    <col width="20" customWidth="1" min="10" max="10"/>
    <col width="38" customWidth="1" min="11" max="11"/>
  </cols>
  <sheetData>
    <row r="1" ht="34" customHeight="1">
      <c r="A1" s="1" t="inlineStr">
        <is>
          <t>Référence transaction</t>
        </is>
      </c>
      <c r="B1" s="1" t="inlineStr">
        <is>
          <t>Total billetterie (€)</t>
        </is>
      </c>
      <c r="C1" s="1" t="inlineStr">
        <is>
          <t>Total encaissé (€)</t>
        </is>
      </c>
      <c r="D1" s="1" t="inlineStr">
        <is>
          <t>Écart (€)</t>
        </is>
      </c>
      <c r="E1" s="1" t="inlineStr">
        <is>
          <t>Date vente</t>
        </is>
      </c>
      <c r="F1" s="1" t="inlineStr">
        <is>
          <t>Date encaissement</t>
        </is>
      </c>
      <c r="G1" s="1" t="inlineStr">
        <is>
          <t>Délai (jours)</t>
        </is>
      </c>
      <c r="H1" s="1" t="inlineStr">
        <is>
          <t>Occurrences ventes</t>
        </is>
      </c>
      <c r="I1" s="1" t="inlineStr">
        <is>
          <t>Occurrences encaissements</t>
        </is>
      </c>
      <c r="J1" s="1" t="inlineStr">
        <is>
          <t>Résultat</t>
        </is>
      </c>
      <c r="K1" s="1" t="inlineStr">
        <is>
          <t>Action interne</t>
        </is>
      </c>
    </row>
    <row r="2" ht="23" customHeight="1">
      <c r="A2" s="14" t="inlineStr">
        <is>
          <t>FICT-001</t>
        </is>
      </c>
      <c r="B2" s="21">
        <f>IF(A2="","",SUMIFS('Billetterie'!$G$2:$G$101,'Billetterie'!$C$2:$C$101,A2))</f>
        <v/>
      </c>
      <c r="C2" s="21">
        <f>IF(A2="","",SUMIFS('Encaissements'!$D$2:$D$101,'Encaissements'!$C$2:$C$101,A2))</f>
        <v/>
      </c>
      <c r="D2" s="21">
        <f>IF(A2="","",C2-B2)</f>
        <v/>
      </c>
      <c r="E2" s="27">
        <f>IF(A2="","",IFERROR(_xlfn.XLOOKUP(A2,'Billetterie'!$C$2:$C$101,'Billetterie'!$B$2:$B$101),""))</f>
        <v/>
      </c>
      <c r="F2" s="27">
        <f>IF(A2="","",IFERROR(_xlfn.XLOOKUP(A2,'Encaissements'!$C$2:$C$101,'Encaissements'!$B$2:$B$101),""))</f>
        <v/>
      </c>
      <c r="G2" s="23">
        <f>IF(OR(E2="",F2=""),"",F2-E2)</f>
        <v/>
      </c>
      <c r="H2" s="23">
        <f>IF(A2="","",COUNTIF('Billetterie'!$C$2:$C$101,A2))</f>
        <v/>
      </c>
      <c r="I2" s="23">
        <f>IF(A2="","",COUNTIF('Encaissements'!$C$2:$C$101,A2))</f>
        <v/>
      </c>
      <c r="J2" s="13">
        <f>IF(A2="","",IF(OR(H2&gt;1,I2&gt;1),"Doublon",IF(H2=0,"Sans vente",IF(I2=0,"Non encaissé",IF(ABS(D2)&gt;IFERROR(_xlfn.XLOOKUP("Tolérance montant (€)",'Paramètres'!$A$2:$A$3,'Paramètres'!$B$2:$B$3),0.01),"Écart montant",IF(OR(G2&lt;0,G2&gt;IFERROR(_xlfn.XLOOKUP("Délai maximal (jours)",'Paramètres'!$A$2:$A$3,'Paramètres'!$B$2:$B$3),3)),"Délai dépassé","Rapproché"))))))</f>
        <v/>
      </c>
      <c r="K2" s="13">
        <f>IF(A2="","",IF(J2="Rapproché","Aucune action",IF(J2="Doublon","Vérifier les occurrences",IF(J2="Sans vente","Identifier l’encaissement ou la référence",IF(J2="Non encaissé","Vérifier le règlement",IF(J2="Écart montant","Contrôler le montant",IF(AND(J2="Délai dépassé",G2&lt;0),"Contrôler l’ordre des dates",IF(J2="Délai dépassé","Vérifier le délai","À examiner"))))))))</f>
        <v/>
      </c>
    </row>
    <row r="3" ht="23" customHeight="1">
      <c r="A3" s="14" t="inlineStr">
        <is>
          <t>FICT-002</t>
        </is>
      </c>
      <c r="B3" s="6">
        <f>IF(A3="","",SUMIFS('Billetterie'!$G$2:$G$101,'Billetterie'!$C$2:$C$101,A3))</f>
        <v/>
      </c>
      <c r="C3" s="6">
        <f>IF(A3="","",SUMIFS('Encaissements'!$D$2:$D$101,'Encaissements'!$C$2:$C$101,A3))</f>
        <v/>
      </c>
      <c r="D3" s="6">
        <f>IF(A3="","",C3-B3)</f>
        <v/>
      </c>
      <c r="E3" s="28">
        <f>IF(A3="","",IFERROR(_xlfn.XLOOKUP(A3,'Billetterie'!$C$2:$C$101,'Billetterie'!$B$2:$B$101),""))</f>
        <v/>
      </c>
      <c r="F3" s="28">
        <f>IF(A3="","",IFERROR(_xlfn.XLOOKUP(A3,'Encaissements'!$C$2:$C$101,'Encaissements'!$B$2:$B$101),""))</f>
        <v/>
      </c>
      <c r="G3" s="25">
        <f>IF(OR(E3="",F3=""),"",F3-E3)</f>
        <v/>
      </c>
      <c r="H3" s="25">
        <f>IF(A3="","",COUNTIF('Billetterie'!$C$2:$C$101,A3))</f>
        <v/>
      </c>
      <c r="I3" s="25">
        <f>IF(A3="","",COUNTIF('Encaissements'!$C$2:$C$101,A3))</f>
        <v/>
      </c>
      <c r="J3" s="17">
        <f>IF(A3="","",IF(OR(H3&gt;1,I3&gt;1),"Doublon",IF(H3=0,"Sans vente",IF(I3=0,"Non encaissé",IF(ABS(D3)&gt;IFERROR(_xlfn.XLOOKUP("Tolérance montant (€)",'Paramètres'!$A$2:$A$3,'Paramètres'!$B$2:$B$3),0.01),"Écart montant",IF(OR(G3&lt;0,G3&gt;IFERROR(_xlfn.XLOOKUP("Délai maximal (jours)",'Paramètres'!$A$2:$A$3,'Paramètres'!$B$2:$B$3),3)),"Délai dépassé","Rapproché"))))))</f>
        <v/>
      </c>
      <c r="K3" s="17">
        <f>IF(A3="","",IF(J3="Rapproché","Aucune action",IF(J3="Doublon","Vérifier les occurrences",IF(J3="Sans vente","Identifier l’encaissement ou la référence",IF(J3="Non encaissé","Vérifier le règlement",IF(J3="Écart montant","Contrôler le montant",IF(AND(J3="Délai dépassé",G3&lt;0),"Contrôler l’ordre des dates",IF(J3="Délai dépassé","Vérifier le délai","À examiner"))))))))</f>
        <v/>
      </c>
    </row>
    <row r="4" ht="23" customHeight="1">
      <c r="A4" s="14" t="inlineStr">
        <is>
          <t>FICT-003</t>
        </is>
      </c>
      <c r="B4" s="21">
        <f>IF(A4="","",SUMIFS('Billetterie'!$G$2:$G$101,'Billetterie'!$C$2:$C$101,A4))</f>
        <v/>
      </c>
      <c r="C4" s="21">
        <f>IF(A4="","",SUMIFS('Encaissements'!$D$2:$D$101,'Encaissements'!$C$2:$C$101,A4))</f>
        <v/>
      </c>
      <c r="D4" s="21">
        <f>IF(A4="","",C4-B4)</f>
        <v/>
      </c>
      <c r="E4" s="27">
        <f>IF(A4="","",IFERROR(_xlfn.XLOOKUP(A4,'Billetterie'!$C$2:$C$101,'Billetterie'!$B$2:$B$101),""))</f>
        <v/>
      </c>
      <c r="F4" s="27">
        <f>IF(A4="","",IFERROR(_xlfn.XLOOKUP(A4,'Encaissements'!$C$2:$C$101,'Encaissements'!$B$2:$B$101),""))</f>
        <v/>
      </c>
      <c r="G4" s="23">
        <f>IF(OR(E4="",F4=""),"",F4-E4)</f>
        <v/>
      </c>
      <c r="H4" s="23">
        <f>IF(A4="","",COUNTIF('Billetterie'!$C$2:$C$101,A4))</f>
        <v/>
      </c>
      <c r="I4" s="23">
        <f>IF(A4="","",COUNTIF('Encaissements'!$C$2:$C$101,A4))</f>
        <v/>
      </c>
      <c r="J4" s="13">
        <f>IF(A4="","",IF(OR(H4&gt;1,I4&gt;1),"Doublon",IF(H4=0,"Sans vente",IF(I4=0,"Non encaissé",IF(ABS(D4)&gt;IFERROR(_xlfn.XLOOKUP("Tolérance montant (€)",'Paramètres'!$A$2:$A$3,'Paramètres'!$B$2:$B$3),0.01),"Écart montant",IF(OR(G4&lt;0,G4&gt;IFERROR(_xlfn.XLOOKUP("Délai maximal (jours)",'Paramètres'!$A$2:$A$3,'Paramètres'!$B$2:$B$3),3)),"Délai dépassé","Rapproché"))))))</f>
        <v/>
      </c>
      <c r="K4" s="13">
        <f>IF(A4="","",IF(J4="Rapproché","Aucune action",IF(J4="Doublon","Vérifier les occurrences",IF(J4="Sans vente","Identifier l’encaissement ou la référence",IF(J4="Non encaissé","Vérifier le règlement",IF(J4="Écart montant","Contrôler le montant",IF(AND(J4="Délai dépassé",G4&lt;0),"Contrôler l’ordre des dates",IF(J4="Délai dépassé","Vérifier le délai","À examiner"))))))))</f>
        <v/>
      </c>
    </row>
    <row r="5" ht="23" customHeight="1">
      <c r="A5" s="14" t="inlineStr">
        <is>
          <t>FICT-004</t>
        </is>
      </c>
      <c r="B5" s="6">
        <f>IF(A5="","",SUMIFS('Billetterie'!$G$2:$G$101,'Billetterie'!$C$2:$C$101,A5))</f>
        <v/>
      </c>
      <c r="C5" s="6">
        <f>IF(A5="","",SUMIFS('Encaissements'!$D$2:$D$101,'Encaissements'!$C$2:$C$101,A5))</f>
        <v/>
      </c>
      <c r="D5" s="6">
        <f>IF(A5="","",C5-B5)</f>
        <v/>
      </c>
      <c r="E5" s="28">
        <f>IF(A5="","",IFERROR(_xlfn.XLOOKUP(A5,'Billetterie'!$C$2:$C$101,'Billetterie'!$B$2:$B$101),""))</f>
        <v/>
      </c>
      <c r="F5" s="28">
        <f>IF(A5="","",IFERROR(_xlfn.XLOOKUP(A5,'Encaissements'!$C$2:$C$101,'Encaissements'!$B$2:$B$101),""))</f>
        <v/>
      </c>
      <c r="G5" s="25">
        <f>IF(OR(E5="",F5=""),"",F5-E5)</f>
        <v/>
      </c>
      <c r="H5" s="25">
        <f>IF(A5="","",COUNTIF('Billetterie'!$C$2:$C$101,A5))</f>
        <v/>
      </c>
      <c r="I5" s="25">
        <f>IF(A5="","",COUNTIF('Encaissements'!$C$2:$C$101,A5))</f>
        <v/>
      </c>
      <c r="J5" s="17">
        <f>IF(A5="","",IF(OR(H5&gt;1,I5&gt;1),"Doublon",IF(H5=0,"Sans vente",IF(I5=0,"Non encaissé",IF(ABS(D5)&gt;IFERROR(_xlfn.XLOOKUP("Tolérance montant (€)",'Paramètres'!$A$2:$A$3,'Paramètres'!$B$2:$B$3),0.01),"Écart montant",IF(OR(G5&lt;0,G5&gt;IFERROR(_xlfn.XLOOKUP("Délai maximal (jours)",'Paramètres'!$A$2:$A$3,'Paramètres'!$B$2:$B$3),3)),"Délai dépassé","Rapproché"))))))</f>
        <v/>
      </c>
      <c r="K5" s="17">
        <f>IF(A5="","",IF(J5="Rapproché","Aucune action",IF(J5="Doublon","Vérifier les occurrences",IF(J5="Sans vente","Identifier l’encaissement ou la référence",IF(J5="Non encaissé","Vérifier le règlement",IF(J5="Écart montant","Contrôler le montant",IF(AND(J5="Délai dépassé",G5&lt;0),"Contrôler l’ordre des dates",IF(J5="Délai dépassé","Vérifier le délai","À examiner"))))))))</f>
        <v/>
      </c>
    </row>
    <row r="6" ht="23" customHeight="1">
      <c r="A6" s="14" t="inlineStr">
        <is>
          <t>FICT-005</t>
        </is>
      </c>
      <c r="B6" s="21">
        <f>IF(A6="","",SUMIFS('Billetterie'!$G$2:$G$101,'Billetterie'!$C$2:$C$101,A6))</f>
        <v/>
      </c>
      <c r="C6" s="21">
        <f>IF(A6="","",SUMIFS('Encaissements'!$D$2:$D$101,'Encaissements'!$C$2:$C$101,A6))</f>
        <v/>
      </c>
      <c r="D6" s="21">
        <f>IF(A6="","",C6-B6)</f>
        <v/>
      </c>
      <c r="E6" s="27">
        <f>IF(A6="","",IFERROR(_xlfn.XLOOKUP(A6,'Billetterie'!$C$2:$C$101,'Billetterie'!$B$2:$B$101),""))</f>
        <v/>
      </c>
      <c r="F6" s="27">
        <f>IF(A6="","",IFERROR(_xlfn.XLOOKUP(A6,'Encaissements'!$C$2:$C$101,'Encaissements'!$B$2:$B$101),""))</f>
        <v/>
      </c>
      <c r="G6" s="23">
        <f>IF(OR(E6="",F6=""),"",F6-E6)</f>
        <v/>
      </c>
      <c r="H6" s="23">
        <f>IF(A6="","",COUNTIF('Billetterie'!$C$2:$C$101,A6))</f>
        <v/>
      </c>
      <c r="I6" s="23">
        <f>IF(A6="","",COUNTIF('Encaissements'!$C$2:$C$101,A6))</f>
        <v/>
      </c>
      <c r="J6" s="13">
        <f>IF(A6="","",IF(OR(H6&gt;1,I6&gt;1),"Doublon",IF(H6=0,"Sans vente",IF(I6=0,"Non encaissé",IF(ABS(D6)&gt;IFERROR(_xlfn.XLOOKUP("Tolérance montant (€)",'Paramètres'!$A$2:$A$3,'Paramètres'!$B$2:$B$3),0.01),"Écart montant",IF(OR(G6&lt;0,G6&gt;IFERROR(_xlfn.XLOOKUP("Délai maximal (jours)",'Paramètres'!$A$2:$A$3,'Paramètres'!$B$2:$B$3),3)),"Délai dépassé","Rapproché"))))))</f>
        <v/>
      </c>
      <c r="K6" s="13">
        <f>IF(A6="","",IF(J6="Rapproché","Aucune action",IF(J6="Doublon","Vérifier les occurrences",IF(J6="Sans vente","Identifier l’encaissement ou la référence",IF(J6="Non encaissé","Vérifier le règlement",IF(J6="Écart montant","Contrôler le montant",IF(AND(J6="Délai dépassé",G6&lt;0),"Contrôler l’ordre des dates",IF(J6="Délai dépassé","Vérifier le délai","À examiner"))))))))</f>
        <v/>
      </c>
    </row>
    <row r="7" ht="23" customHeight="1">
      <c r="A7" s="14" t="inlineStr">
        <is>
          <t>FICT-006</t>
        </is>
      </c>
      <c r="B7" s="6">
        <f>IF(A7="","",SUMIFS('Billetterie'!$G$2:$G$101,'Billetterie'!$C$2:$C$101,A7))</f>
        <v/>
      </c>
      <c r="C7" s="6">
        <f>IF(A7="","",SUMIFS('Encaissements'!$D$2:$D$101,'Encaissements'!$C$2:$C$101,A7))</f>
        <v/>
      </c>
      <c r="D7" s="6">
        <f>IF(A7="","",C7-B7)</f>
        <v/>
      </c>
      <c r="E7" s="28">
        <f>IF(A7="","",IFERROR(_xlfn.XLOOKUP(A7,'Billetterie'!$C$2:$C$101,'Billetterie'!$B$2:$B$101),""))</f>
        <v/>
      </c>
      <c r="F7" s="28">
        <f>IF(A7="","",IFERROR(_xlfn.XLOOKUP(A7,'Encaissements'!$C$2:$C$101,'Encaissements'!$B$2:$B$101),""))</f>
        <v/>
      </c>
      <c r="G7" s="25">
        <f>IF(OR(E7="",F7=""),"",F7-E7)</f>
        <v/>
      </c>
      <c r="H7" s="25">
        <f>IF(A7="","",COUNTIF('Billetterie'!$C$2:$C$101,A7))</f>
        <v/>
      </c>
      <c r="I7" s="25">
        <f>IF(A7="","",COUNTIF('Encaissements'!$C$2:$C$101,A7))</f>
        <v/>
      </c>
      <c r="J7" s="17">
        <f>IF(A7="","",IF(OR(H7&gt;1,I7&gt;1),"Doublon",IF(H7=0,"Sans vente",IF(I7=0,"Non encaissé",IF(ABS(D7)&gt;IFERROR(_xlfn.XLOOKUP("Tolérance montant (€)",'Paramètres'!$A$2:$A$3,'Paramètres'!$B$2:$B$3),0.01),"Écart montant",IF(OR(G7&lt;0,G7&gt;IFERROR(_xlfn.XLOOKUP("Délai maximal (jours)",'Paramètres'!$A$2:$A$3,'Paramètres'!$B$2:$B$3),3)),"Délai dépassé","Rapproché"))))))</f>
        <v/>
      </c>
      <c r="K7" s="17">
        <f>IF(A7="","",IF(J7="Rapproché","Aucune action",IF(J7="Doublon","Vérifier les occurrences",IF(J7="Sans vente","Identifier l’encaissement ou la référence",IF(J7="Non encaissé","Vérifier le règlement",IF(J7="Écart montant","Contrôler le montant",IF(AND(J7="Délai dépassé",G7&lt;0),"Contrôler l’ordre des dates",IF(J7="Délai dépassé","Vérifier le délai","À examiner"))))))))</f>
        <v/>
      </c>
    </row>
    <row r="8" ht="23" customHeight="1">
      <c r="A8" s="14" t="inlineStr">
        <is>
          <t>FICT-007</t>
        </is>
      </c>
      <c r="B8" s="21">
        <f>IF(A8="","",SUMIFS('Billetterie'!$G$2:$G$101,'Billetterie'!$C$2:$C$101,A8))</f>
        <v/>
      </c>
      <c r="C8" s="21">
        <f>IF(A8="","",SUMIFS('Encaissements'!$D$2:$D$101,'Encaissements'!$C$2:$C$101,A8))</f>
        <v/>
      </c>
      <c r="D8" s="21">
        <f>IF(A8="","",C8-B8)</f>
        <v/>
      </c>
      <c r="E8" s="27">
        <f>IF(A8="","",IFERROR(_xlfn.XLOOKUP(A8,'Billetterie'!$C$2:$C$101,'Billetterie'!$B$2:$B$101),""))</f>
        <v/>
      </c>
      <c r="F8" s="27">
        <f>IF(A8="","",IFERROR(_xlfn.XLOOKUP(A8,'Encaissements'!$C$2:$C$101,'Encaissements'!$B$2:$B$101),""))</f>
        <v/>
      </c>
      <c r="G8" s="23">
        <f>IF(OR(E8="",F8=""),"",F8-E8)</f>
        <v/>
      </c>
      <c r="H8" s="23">
        <f>IF(A8="","",COUNTIF('Billetterie'!$C$2:$C$101,A8))</f>
        <v/>
      </c>
      <c r="I8" s="23">
        <f>IF(A8="","",COUNTIF('Encaissements'!$C$2:$C$101,A8))</f>
        <v/>
      </c>
      <c r="J8" s="13">
        <f>IF(A8="","",IF(OR(H8&gt;1,I8&gt;1),"Doublon",IF(H8=0,"Sans vente",IF(I8=0,"Non encaissé",IF(ABS(D8)&gt;IFERROR(_xlfn.XLOOKUP("Tolérance montant (€)",'Paramètres'!$A$2:$A$3,'Paramètres'!$B$2:$B$3),0.01),"Écart montant",IF(OR(G8&lt;0,G8&gt;IFERROR(_xlfn.XLOOKUP("Délai maximal (jours)",'Paramètres'!$A$2:$A$3,'Paramètres'!$B$2:$B$3),3)),"Délai dépassé","Rapproché"))))))</f>
        <v/>
      </c>
      <c r="K8" s="13">
        <f>IF(A8="","",IF(J8="Rapproché","Aucune action",IF(J8="Doublon","Vérifier les occurrences",IF(J8="Sans vente","Identifier l’encaissement ou la référence",IF(J8="Non encaissé","Vérifier le règlement",IF(J8="Écart montant","Contrôler le montant",IF(AND(J8="Délai dépassé",G8&lt;0),"Contrôler l’ordre des dates",IF(J8="Délai dépassé","Vérifier le délai","À examiner"))))))))</f>
        <v/>
      </c>
    </row>
    <row r="9" ht="23" customHeight="1">
      <c r="A9" s="14" t="n"/>
      <c r="B9" s="6">
        <f>IF(A9="","",SUMIFS('Billetterie'!$G$2:$G$101,'Billetterie'!$C$2:$C$101,A9))</f>
        <v/>
      </c>
      <c r="C9" s="6">
        <f>IF(A9="","",SUMIFS('Encaissements'!$D$2:$D$101,'Encaissements'!$C$2:$C$101,A9))</f>
        <v/>
      </c>
      <c r="D9" s="6">
        <f>IF(A9="","",C9-B9)</f>
        <v/>
      </c>
      <c r="E9" s="28">
        <f>IF(A9="","",IFERROR(_xlfn.XLOOKUP(A9,'Billetterie'!$C$2:$C$101,'Billetterie'!$B$2:$B$101),""))</f>
        <v/>
      </c>
      <c r="F9" s="28">
        <f>IF(A9="","",IFERROR(_xlfn.XLOOKUP(A9,'Encaissements'!$C$2:$C$101,'Encaissements'!$B$2:$B$101),""))</f>
        <v/>
      </c>
      <c r="G9" s="25">
        <f>IF(OR(E9="",F9=""),"",F9-E9)</f>
        <v/>
      </c>
      <c r="H9" s="25">
        <f>IF(A9="","",COUNTIF('Billetterie'!$C$2:$C$101,A9))</f>
        <v/>
      </c>
      <c r="I9" s="25">
        <f>IF(A9="","",COUNTIF('Encaissements'!$C$2:$C$101,A9))</f>
        <v/>
      </c>
      <c r="J9" s="17">
        <f>IF(A9="","",IF(OR(H9&gt;1,I9&gt;1),"Doublon",IF(H9=0,"Sans vente",IF(I9=0,"Non encaissé",IF(ABS(D9)&gt;IFERROR(_xlfn.XLOOKUP("Tolérance montant (€)",'Paramètres'!$A$2:$A$3,'Paramètres'!$B$2:$B$3),0.01),"Écart montant",IF(OR(G9&lt;0,G9&gt;IFERROR(_xlfn.XLOOKUP("Délai maximal (jours)",'Paramètres'!$A$2:$A$3,'Paramètres'!$B$2:$B$3),3)),"Délai dépassé","Rapproché"))))))</f>
        <v/>
      </c>
      <c r="K9" s="17">
        <f>IF(A9="","",IF(J9="Rapproché","Aucune action",IF(J9="Doublon","Vérifier les occurrences",IF(J9="Sans vente","Identifier l’encaissement ou la référence",IF(J9="Non encaissé","Vérifier le règlement",IF(J9="Écart montant","Contrôler le montant",IF(AND(J9="Délai dépassé",G9&lt;0),"Contrôler l’ordre des dates",IF(J9="Délai dépassé","Vérifier le délai","À examiner"))))))))</f>
        <v/>
      </c>
    </row>
    <row r="10" ht="23" customHeight="1">
      <c r="A10" s="14" t="n"/>
      <c r="B10" s="21">
        <f>IF(A10="","",SUMIFS('Billetterie'!$G$2:$G$101,'Billetterie'!$C$2:$C$101,A10))</f>
        <v/>
      </c>
      <c r="C10" s="21">
        <f>IF(A10="","",SUMIFS('Encaissements'!$D$2:$D$101,'Encaissements'!$C$2:$C$101,A10))</f>
        <v/>
      </c>
      <c r="D10" s="21">
        <f>IF(A10="","",C10-B10)</f>
        <v/>
      </c>
      <c r="E10" s="27">
        <f>IF(A10="","",IFERROR(_xlfn.XLOOKUP(A10,'Billetterie'!$C$2:$C$101,'Billetterie'!$B$2:$B$101),""))</f>
        <v/>
      </c>
      <c r="F10" s="27">
        <f>IF(A10="","",IFERROR(_xlfn.XLOOKUP(A10,'Encaissements'!$C$2:$C$101,'Encaissements'!$B$2:$B$101),""))</f>
        <v/>
      </c>
      <c r="G10" s="23">
        <f>IF(OR(E10="",F10=""),"",F10-E10)</f>
        <v/>
      </c>
      <c r="H10" s="23">
        <f>IF(A10="","",COUNTIF('Billetterie'!$C$2:$C$101,A10))</f>
        <v/>
      </c>
      <c r="I10" s="23">
        <f>IF(A10="","",COUNTIF('Encaissements'!$C$2:$C$101,A10))</f>
        <v/>
      </c>
      <c r="J10" s="13">
        <f>IF(A10="","",IF(OR(H10&gt;1,I10&gt;1),"Doublon",IF(H10=0,"Sans vente",IF(I10=0,"Non encaissé",IF(ABS(D10)&gt;IFERROR(_xlfn.XLOOKUP("Tolérance montant (€)",'Paramètres'!$A$2:$A$3,'Paramètres'!$B$2:$B$3),0.01),"Écart montant",IF(OR(G10&lt;0,G10&gt;IFERROR(_xlfn.XLOOKUP("Délai maximal (jours)",'Paramètres'!$A$2:$A$3,'Paramètres'!$B$2:$B$3),3)),"Délai dépassé","Rapproché"))))))</f>
        <v/>
      </c>
      <c r="K10" s="13">
        <f>IF(A10="","",IF(J10="Rapproché","Aucune action",IF(J10="Doublon","Vérifier les occurrences",IF(J10="Sans vente","Identifier l’encaissement ou la référence",IF(J10="Non encaissé","Vérifier le règlement",IF(J10="Écart montant","Contrôler le montant",IF(AND(J10="Délai dépassé",G10&lt;0),"Contrôler l’ordre des dates",IF(J10="Délai dépassé","Vérifier le délai","À examiner"))))))))</f>
        <v/>
      </c>
    </row>
    <row r="11" ht="23" customHeight="1">
      <c r="A11" s="14" t="n"/>
      <c r="B11" s="6">
        <f>IF(A11="","",SUMIFS('Billetterie'!$G$2:$G$101,'Billetterie'!$C$2:$C$101,A11))</f>
        <v/>
      </c>
      <c r="C11" s="6">
        <f>IF(A11="","",SUMIFS('Encaissements'!$D$2:$D$101,'Encaissements'!$C$2:$C$101,A11))</f>
        <v/>
      </c>
      <c r="D11" s="6">
        <f>IF(A11="","",C11-B11)</f>
        <v/>
      </c>
      <c r="E11" s="28">
        <f>IF(A11="","",IFERROR(_xlfn.XLOOKUP(A11,'Billetterie'!$C$2:$C$101,'Billetterie'!$B$2:$B$101),""))</f>
        <v/>
      </c>
      <c r="F11" s="28">
        <f>IF(A11="","",IFERROR(_xlfn.XLOOKUP(A11,'Encaissements'!$C$2:$C$101,'Encaissements'!$B$2:$B$101),""))</f>
        <v/>
      </c>
      <c r="G11" s="25">
        <f>IF(OR(E11="",F11=""),"",F11-E11)</f>
        <v/>
      </c>
      <c r="H11" s="25">
        <f>IF(A11="","",COUNTIF('Billetterie'!$C$2:$C$101,A11))</f>
        <v/>
      </c>
      <c r="I11" s="25">
        <f>IF(A11="","",COUNTIF('Encaissements'!$C$2:$C$101,A11))</f>
        <v/>
      </c>
      <c r="J11" s="17">
        <f>IF(A11="","",IF(OR(H11&gt;1,I11&gt;1),"Doublon",IF(H11=0,"Sans vente",IF(I11=0,"Non encaissé",IF(ABS(D11)&gt;IFERROR(_xlfn.XLOOKUP("Tolérance montant (€)",'Paramètres'!$A$2:$A$3,'Paramètres'!$B$2:$B$3),0.01),"Écart montant",IF(OR(G11&lt;0,G11&gt;IFERROR(_xlfn.XLOOKUP("Délai maximal (jours)",'Paramètres'!$A$2:$A$3,'Paramètres'!$B$2:$B$3),3)),"Délai dépassé","Rapproché"))))))</f>
        <v/>
      </c>
      <c r="K11" s="17">
        <f>IF(A11="","",IF(J11="Rapproché","Aucune action",IF(J11="Doublon","Vérifier les occurrences",IF(J11="Sans vente","Identifier l’encaissement ou la référence",IF(J11="Non encaissé","Vérifier le règlement",IF(J11="Écart montant","Contrôler le montant",IF(AND(J11="Délai dépassé",G11&lt;0),"Contrôler l’ordre des dates",IF(J11="Délai dépassé","Vérifier le délai","À examiner"))))))))</f>
        <v/>
      </c>
    </row>
    <row r="12" ht="23" customHeight="1">
      <c r="A12" s="14" t="n"/>
      <c r="B12" s="21">
        <f>IF(A12="","",SUMIFS('Billetterie'!$G$2:$G$101,'Billetterie'!$C$2:$C$101,A12))</f>
        <v/>
      </c>
      <c r="C12" s="21">
        <f>IF(A12="","",SUMIFS('Encaissements'!$D$2:$D$101,'Encaissements'!$C$2:$C$101,A12))</f>
        <v/>
      </c>
      <c r="D12" s="21">
        <f>IF(A12="","",C12-B12)</f>
        <v/>
      </c>
      <c r="E12" s="27">
        <f>IF(A12="","",IFERROR(_xlfn.XLOOKUP(A12,'Billetterie'!$C$2:$C$101,'Billetterie'!$B$2:$B$101),""))</f>
        <v/>
      </c>
      <c r="F12" s="27">
        <f>IF(A12="","",IFERROR(_xlfn.XLOOKUP(A12,'Encaissements'!$C$2:$C$101,'Encaissements'!$B$2:$B$101),""))</f>
        <v/>
      </c>
      <c r="G12" s="23">
        <f>IF(OR(E12="",F12=""),"",F12-E12)</f>
        <v/>
      </c>
      <c r="H12" s="23">
        <f>IF(A12="","",COUNTIF('Billetterie'!$C$2:$C$101,A12))</f>
        <v/>
      </c>
      <c r="I12" s="23">
        <f>IF(A12="","",COUNTIF('Encaissements'!$C$2:$C$101,A12))</f>
        <v/>
      </c>
      <c r="J12" s="13">
        <f>IF(A12="","",IF(OR(H12&gt;1,I12&gt;1),"Doublon",IF(H12=0,"Sans vente",IF(I12=0,"Non encaissé",IF(ABS(D12)&gt;IFERROR(_xlfn.XLOOKUP("Tolérance montant (€)",'Paramètres'!$A$2:$A$3,'Paramètres'!$B$2:$B$3),0.01),"Écart montant",IF(OR(G12&lt;0,G12&gt;IFERROR(_xlfn.XLOOKUP("Délai maximal (jours)",'Paramètres'!$A$2:$A$3,'Paramètres'!$B$2:$B$3),3)),"Délai dépassé","Rapproché"))))))</f>
        <v/>
      </c>
      <c r="K12" s="13">
        <f>IF(A12="","",IF(J12="Rapproché","Aucune action",IF(J12="Doublon","Vérifier les occurrences",IF(J12="Sans vente","Identifier l’encaissement ou la référence",IF(J12="Non encaissé","Vérifier le règlement",IF(J12="Écart montant","Contrôler le montant",IF(AND(J12="Délai dépassé",G12&lt;0),"Contrôler l’ordre des dates",IF(J12="Délai dépassé","Vérifier le délai","À examiner"))))))))</f>
        <v/>
      </c>
    </row>
    <row r="13" ht="23" customHeight="1">
      <c r="A13" s="14" t="n"/>
      <c r="B13" s="6">
        <f>IF(A13="","",SUMIFS('Billetterie'!$G$2:$G$101,'Billetterie'!$C$2:$C$101,A13))</f>
        <v/>
      </c>
      <c r="C13" s="6">
        <f>IF(A13="","",SUMIFS('Encaissements'!$D$2:$D$101,'Encaissements'!$C$2:$C$101,A13))</f>
        <v/>
      </c>
      <c r="D13" s="6">
        <f>IF(A13="","",C13-B13)</f>
        <v/>
      </c>
      <c r="E13" s="28">
        <f>IF(A13="","",IFERROR(_xlfn.XLOOKUP(A13,'Billetterie'!$C$2:$C$101,'Billetterie'!$B$2:$B$101),""))</f>
        <v/>
      </c>
      <c r="F13" s="28">
        <f>IF(A13="","",IFERROR(_xlfn.XLOOKUP(A13,'Encaissements'!$C$2:$C$101,'Encaissements'!$B$2:$B$101),""))</f>
        <v/>
      </c>
      <c r="G13" s="25">
        <f>IF(OR(E13="",F13=""),"",F13-E13)</f>
        <v/>
      </c>
      <c r="H13" s="25">
        <f>IF(A13="","",COUNTIF('Billetterie'!$C$2:$C$101,A13))</f>
        <v/>
      </c>
      <c r="I13" s="25">
        <f>IF(A13="","",COUNTIF('Encaissements'!$C$2:$C$101,A13))</f>
        <v/>
      </c>
      <c r="J13" s="17">
        <f>IF(A13="","",IF(OR(H13&gt;1,I13&gt;1),"Doublon",IF(H13=0,"Sans vente",IF(I13=0,"Non encaissé",IF(ABS(D13)&gt;IFERROR(_xlfn.XLOOKUP("Tolérance montant (€)",'Paramètres'!$A$2:$A$3,'Paramètres'!$B$2:$B$3),0.01),"Écart montant",IF(OR(G13&lt;0,G13&gt;IFERROR(_xlfn.XLOOKUP("Délai maximal (jours)",'Paramètres'!$A$2:$A$3,'Paramètres'!$B$2:$B$3),3)),"Délai dépassé","Rapproché"))))))</f>
        <v/>
      </c>
      <c r="K13" s="17">
        <f>IF(A13="","",IF(J13="Rapproché","Aucune action",IF(J13="Doublon","Vérifier les occurrences",IF(J13="Sans vente","Identifier l’encaissement ou la référence",IF(J13="Non encaissé","Vérifier le règlement",IF(J13="Écart montant","Contrôler le montant",IF(AND(J13="Délai dépassé",G13&lt;0),"Contrôler l’ordre des dates",IF(J13="Délai dépassé","Vérifier le délai","À examiner"))))))))</f>
        <v/>
      </c>
    </row>
    <row r="14" ht="23" customHeight="1">
      <c r="A14" s="14" t="n"/>
      <c r="B14" s="21">
        <f>IF(A14="","",SUMIFS('Billetterie'!$G$2:$G$101,'Billetterie'!$C$2:$C$101,A14))</f>
        <v/>
      </c>
      <c r="C14" s="21">
        <f>IF(A14="","",SUMIFS('Encaissements'!$D$2:$D$101,'Encaissements'!$C$2:$C$101,A14))</f>
        <v/>
      </c>
      <c r="D14" s="21">
        <f>IF(A14="","",C14-B14)</f>
        <v/>
      </c>
      <c r="E14" s="27">
        <f>IF(A14="","",IFERROR(_xlfn.XLOOKUP(A14,'Billetterie'!$C$2:$C$101,'Billetterie'!$B$2:$B$101),""))</f>
        <v/>
      </c>
      <c r="F14" s="27">
        <f>IF(A14="","",IFERROR(_xlfn.XLOOKUP(A14,'Encaissements'!$C$2:$C$101,'Encaissements'!$B$2:$B$101),""))</f>
        <v/>
      </c>
      <c r="G14" s="23">
        <f>IF(OR(E14="",F14=""),"",F14-E14)</f>
        <v/>
      </c>
      <c r="H14" s="23">
        <f>IF(A14="","",COUNTIF('Billetterie'!$C$2:$C$101,A14))</f>
        <v/>
      </c>
      <c r="I14" s="23">
        <f>IF(A14="","",COUNTIF('Encaissements'!$C$2:$C$101,A14))</f>
        <v/>
      </c>
      <c r="J14" s="13">
        <f>IF(A14="","",IF(OR(H14&gt;1,I14&gt;1),"Doublon",IF(H14=0,"Sans vente",IF(I14=0,"Non encaissé",IF(ABS(D14)&gt;IFERROR(_xlfn.XLOOKUP("Tolérance montant (€)",'Paramètres'!$A$2:$A$3,'Paramètres'!$B$2:$B$3),0.01),"Écart montant",IF(OR(G14&lt;0,G14&gt;IFERROR(_xlfn.XLOOKUP("Délai maximal (jours)",'Paramètres'!$A$2:$A$3,'Paramètres'!$B$2:$B$3),3)),"Délai dépassé","Rapproché"))))))</f>
        <v/>
      </c>
      <c r="K14" s="13">
        <f>IF(A14="","",IF(J14="Rapproché","Aucune action",IF(J14="Doublon","Vérifier les occurrences",IF(J14="Sans vente","Identifier l’encaissement ou la référence",IF(J14="Non encaissé","Vérifier le règlement",IF(J14="Écart montant","Contrôler le montant",IF(AND(J14="Délai dépassé",G14&lt;0),"Contrôler l’ordre des dates",IF(J14="Délai dépassé","Vérifier le délai","À examiner"))))))))</f>
        <v/>
      </c>
    </row>
    <row r="15" ht="23" customHeight="1">
      <c r="A15" s="14" t="n"/>
      <c r="B15" s="6">
        <f>IF(A15="","",SUMIFS('Billetterie'!$G$2:$G$101,'Billetterie'!$C$2:$C$101,A15))</f>
        <v/>
      </c>
      <c r="C15" s="6">
        <f>IF(A15="","",SUMIFS('Encaissements'!$D$2:$D$101,'Encaissements'!$C$2:$C$101,A15))</f>
        <v/>
      </c>
      <c r="D15" s="6">
        <f>IF(A15="","",C15-B15)</f>
        <v/>
      </c>
      <c r="E15" s="28">
        <f>IF(A15="","",IFERROR(_xlfn.XLOOKUP(A15,'Billetterie'!$C$2:$C$101,'Billetterie'!$B$2:$B$101),""))</f>
        <v/>
      </c>
      <c r="F15" s="28">
        <f>IF(A15="","",IFERROR(_xlfn.XLOOKUP(A15,'Encaissements'!$C$2:$C$101,'Encaissements'!$B$2:$B$101),""))</f>
        <v/>
      </c>
      <c r="G15" s="25">
        <f>IF(OR(E15="",F15=""),"",F15-E15)</f>
        <v/>
      </c>
      <c r="H15" s="25">
        <f>IF(A15="","",COUNTIF('Billetterie'!$C$2:$C$101,A15))</f>
        <v/>
      </c>
      <c r="I15" s="25">
        <f>IF(A15="","",COUNTIF('Encaissements'!$C$2:$C$101,A15))</f>
        <v/>
      </c>
      <c r="J15" s="17">
        <f>IF(A15="","",IF(OR(H15&gt;1,I15&gt;1),"Doublon",IF(H15=0,"Sans vente",IF(I15=0,"Non encaissé",IF(ABS(D15)&gt;IFERROR(_xlfn.XLOOKUP("Tolérance montant (€)",'Paramètres'!$A$2:$A$3,'Paramètres'!$B$2:$B$3),0.01),"Écart montant",IF(OR(G15&lt;0,G15&gt;IFERROR(_xlfn.XLOOKUP("Délai maximal (jours)",'Paramètres'!$A$2:$A$3,'Paramètres'!$B$2:$B$3),3)),"Délai dépassé","Rapproché"))))))</f>
        <v/>
      </c>
      <c r="K15" s="17">
        <f>IF(A15="","",IF(J15="Rapproché","Aucune action",IF(J15="Doublon","Vérifier les occurrences",IF(J15="Sans vente","Identifier l’encaissement ou la référence",IF(J15="Non encaissé","Vérifier le règlement",IF(J15="Écart montant","Contrôler le montant",IF(AND(J15="Délai dépassé",G15&lt;0),"Contrôler l’ordre des dates",IF(J15="Délai dépassé","Vérifier le délai","À examiner"))))))))</f>
        <v/>
      </c>
    </row>
    <row r="16" ht="23" customHeight="1">
      <c r="A16" s="14" t="n"/>
      <c r="B16" s="21">
        <f>IF(A16="","",SUMIFS('Billetterie'!$G$2:$G$101,'Billetterie'!$C$2:$C$101,A16))</f>
        <v/>
      </c>
      <c r="C16" s="21">
        <f>IF(A16="","",SUMIFS('Encaissements'!$D$2:$D$101,'Encaissements'!$C$2:$C$101,A16))</f>
        <v/>
      </c>
      <c r="D16" s="21">
        <f>IF(A16="","",C16-B16)</f>
        <v/>
      </c>
      <c r="E16" s="27">
        <f>IF(A16="","",IFERROR(_xlfn.XLOOKUP(A16,'Billetterie'!$C$2:$C$101,'Billetterie'!$B$2:$B$101),""))</f>
        <v/>
      </c>
      <c r="F16" s="27">
        <f>IF(A16="","",IFERROR(_xlfn.XLOOKUP(A16,'Encaissements'!$C$2:$C$101,'Encaissements'!$B$2:$B$101),""))</f>
        <v/>
      </c>
      <c r="G16" s="23">
        <f>IF(OR(E16="",F16=""),"",F16-E16)</f>
        <v/>
      </c>
      <c r="H16" s="23">
        <f>IF(A16="","",COUNTIF('Billetterie'!$C$2:$C$101,A16))</f>
        <v/>
      </c>
      <c r="I16" s="23">
        <f>IF(A16="","",COUNTIF('Encaissements'!$C$2:$C$101,A16))</f>
        <v/>
      </c>
      <c r="J16" s="13">
        <f>IF(A16="","",IF(OR(H16&gt;1,I16&gt;1),"Doublon",IF(H16=0,"Sans vente",IF(I16=0,"Non encaissé",IF(ABS(D16)&gt;IFERROR(_xlfn.XLOOKUP("Tolérance montant (€)",'Paramètres'!$A$2:$A$3,'Paramètres'!$B$2:$B$3),0.01),"Écart montant",IF(OR(G16&lt;0,G16&gt;IFERROR(_xlfn.XLOOKUP("Délai maximal (jours)",'Paramètres'!$A$2:$A$3,'Paramètres'!$B$2:$B$3),3)),"Délai dépassé","Rapproché"))))))</f>
        <v/>
      </c>
      <c r="K16" s="13">
        <f>IF(A16="","",IF(J16="Rapproché","Aucune action",IF(J16="Doublon","Vérifier les occurrences",IF(J16="Sans vente","Identifier l’encaissement ou la référence",IF(J16="Non encaissé","Vérifier le règlement",IF(J16="Écart montant","Contrôler le montant",IF(AND(J16="Délai dépassé",G16&lt;0),"Contrôler l’ordre des dates",IF(J16="Délai dépassé","Vérifier le délai","À examiner"))))))))</f>
        <v/>
      </c>
    </row>
    <row r="17" ht="23" customHeight="1">
      <c r="A17" s="14" t="n"/>
      <c r="B17" s="6">
        <f>IF(A17="","",SUMIFS('Billetterie'!$G$2:$G$101,'Billetterie'!$C$2:$C$101,A17))</f>
        <v/>
      </c>
      <c r="C17" s="6">
        <f>IF(A17="","",SUMIFS('Encaissements'!$D$2:$D$101,'Encaissements'!$C$2:$C$101,A17))</f>
        <v/>
      </c>
      <c r="D17" s="6">
        <f>IF(A17="","",C17-B17)</f>
        <v/>
      </c>
      <c r="E17" s="28">
        <f>IF(A17="","",IFERROR(_xlfn.XLOOKUP(A17,'Billetterie'!$C$2:$C$101,'Billetterie'!$B$2:$B$101),""))</f>
        <v/>
      </c>
      <c r="F17" s="28">
        <f>IF(A17="","",IFERROR(_xlfn.XLOOKUP(A17,'Encaissements'!$C$2:$C$101,'Encaissements'!$B$2:$B$101),""))</f>
        <v/>
      </c>
      <c r="G17" s="25">
        <f>IF(OR(E17="",F17=""),"",F17-E17)</f>
        <v/>
      </c>
      <c r="H17" s="25">
        <f>IF(A17="","",COUNTIF('Billetterie'!$C$2:$C$101,A17))</f>
        <v/>
      </c>
      <c r="I17" s="25">
        <f>IF(A17="","",COUNTIF('Encaissements'!$C$2:$C$101,A17))</f>
        <v/>
      </c>
      <c r="J17" s="17">
        <f>IF(A17="","",IF(OR(H17&gt;1,I17&gt;1),"Doublon",IF(H17=0,"Sans vente",IF(I17=0,"Non encaissé",IF(ABS(D17)&gt;IFERROR(_xlfn.XLOOKUP("Tolérance montant (€)",'Paramètres'!$A$2:$A$3,'Paramètres'!$B$2:$B$3),0.01),"Écart montant",IF(OR(G17&lt;0,G17&gt;IFERROR(_xlfn.XLOOKUP("Délai maximal (jours)",'Paramètres'!$A$2:$A$3,'Paramètres'!$B$2:$B$3),3)),"Délai dépassé","Rapproché"))))))</f>
        <v/>
      </c>
      <c r="K17" s="17">
        <f>IF(A17="","",IF(J17="Rapproché","Aucune action",IF(J17="Doublon","Vérifier les occurrences",IF(J17="Sans vente","Identifier l’encaissement ou la référence",IF(J17="Non encaissé","Vérifier le règlement",IF(J17="Écart montant","Contrôler le montant",IF(AND(J17="Délai dépassé",G17&lt;0),"Contrôler l’ordre des dates",IF(J17="Délai dépassé","Vérifier le délai","À examiner"))))))))</f>
        <v/>
      </c>
    </row>
    <row r="18" ht="23" customHeight="1">
      <c r="A18" s="14" t="n"/>
      <c r="B18" s="21">
        <f>IF(A18="","",SUMIFS('Billetterie'!$G$2:$G$101,'Billetterie'!$C$2:$C$101,A18))</f>
        <v/>
      </c>
      <c r="C18" s="21">
        <f>IF(A18="","",SUMIFS('Encaissements'!$D$2:$D$101,'Encaissements'!$C$2:$C$101,A18))</f>
        <v/>
      </c>
      <c r="D18" s="21">
        <f>IF(A18="","",C18-B18)</f>
        <v/>
      </c>
      <c r="E18" s="27">
        <f>IF(A18="","",IFERROR(_xlfn.XLOOKUP(A18,'Billetterie'!$C$2:$C$101,'Billetterie'!$B$2:$B$101),""))</f>
        <v/>
      </c>
      <c r="F18" s="27">
        <f>IF(A18="","",IFERROR(_xlfn.XLOOKUP(A18,'Encaissements'!$C$2:$C$101,'Encaissements'!$B$2:$B$101),""))</f>
        <v/>
      </c>
      <c r="G18" s="23">
        <f>IF(OR(E18="",F18=""),"",F18-E18)</f>
        <v/>
      </c>
      <c r="H18" s="23">
        <f>IF(A18="","",COUNTIF('Billetterie'!$C$2:$C$101,A18))</f>
        <v/>
      </c>
      <c r="I18" s="23">
        <f>IF(A18="","",COUNTIF('Encaissements'!$C$2:$C$101,A18))</f>
        <v/>
      </c>
      <c r="J18" s="13">
        <f>IF(A18="","",IF(OR(H18&gt;1,I18&gt;1),"Doublon",IF(H18=0,"Sans vente",IF(I18=0,"Non encaissé",IF(ABS(D18)&gt;IFERROR(_xlfn.XLOOKUP("Tolérance montant (€)",'Paramètres'!$A$2:$A$3,'Paramètres'!$B$2:$B$3),0.01),"Écart montant",IF(OR(G18&lt;0,G18&gt;IFERROR(_xlfn.XLOOKUP("Délai maximal (jours)",'Paramètres'!$A$2:$A$3,'Paramètres'!$B$2:$B$3),3)),"Délai dépassé","Rapproché"))))))</f>
        <v/>
      </c>
      <c r="K18" s="13">
        <f>IF(A18="","",IF(J18="Rapproché","Aucune action",IF(J18="Doublon","Vérifier les occurrences",IF(J18="Sans vente","Identifier l’encaissement ou la référence",IF(J18="Non encaissé","Vérifier le règlement",IF(J18="Écart montant","Contrôler le montant",IF(AND(J18="Délai dépassé",G18&lt;0),"Contrôler l’ordre des dates",IF(J18="Délai dépassé","Vérifier le délai","À examiner"))))))))</f>
        <v/>
      </c>
    </row>
    <row r="19" ht="23" customHeight="1">
      <c r="A19" s="14" t="n"/>
      <c r="B19" s="6">
        <f>IF(A19="","",SUMIFS('Billetterie'!$G$2:$G$101,'Billetterie'!$C$2:$C$101,A19))</f>
        <v/>
      </c>
      <c r="C19" s="6">
        <f>IF(A19="","",SUMIFS('Encaissements'!$D$2:$D$101,'Encaissements'!$C$2:$C$101,A19))</f>
        <v/>
      </c>
      <c r="D19" s="6">
        <f>IF(A19="","",C19-B19)</f>
        <v/>
      </c>
      <c r="E19" s="28">
        <f>IF(A19="","",IFERROR(_xlfn.XLOOKUP(A19,'Billetterie'!$C$2:$C$101,'Billetterie'!$B$2:$B$101),""))</f>
        <v/>
      </c>
      <c r="F19" s="28">
        <f>IF(A19="","",IFERROR(_xlfn.XLOOKUP(A19,'Encaissements'!$C$2:$C$101,'Encaissements'!$B$2:$B$101),""))</f>
        <v/>
      </c>
      <c r="G19" s="25">
        <f>IF(OR(E19="",F19=""),"",F19-E19)</f>
        <v/>
      </c>
      <c r="H19" s="25">
        <f>IF(A19="","",COUNTIF('Billetterie'!$C$2:$C$101,A19))</f>
        <v/>
      </c>
      <c r="I19" s="25">
        <f>IF(A19="","",COUNTIF('Encaissements'!$C$2:$C$101,A19))</f>
        <v/>
      </c>
      <c r="J19" s="17">
        <f>IF(A19="","",IF(OR(H19&gt;1,I19&gt;1),"Doublon",IF(H19=0,"Sans vente",IF(I19=0,"Non encaissé",IF(ABS(D19)&gt;IFERROR(_xlfn.XLOOKUP("Tolérance montant (€)",'Paramètres'!$A$2:$A$3,'Paramètres'!$B$2:$B$3),0.01),"Écart montant",IF(OR(G19&lt;0,G19&gt;IFERROR(_xlfn.XLOOKUP("Délai maximal (jours)",'Paramètres'!$A$2:$A$3,'Paramètres'!$B$2:$B$3),3)),"Délai dépassé","Rapproché"))))))</f>
        <v/>
      </c>
      <c r="K19" s="17">
        <f>IF(A19="","",IF(J19="Rapproché","Aucune action",IF(J19="Doublon","Vérifier les occurrences",IF(J19="Sans vente","Identifier l’encaissement ou la référence",IF(J19="Non encaissé","Vérifier le règlement",IF(J19="Écart montant","Contrôler le montant",IF(AND(J19="Délai dépassé",G19&lt;0),"Contrôler l’ordre des dates",IF(J19="Délai dépassé","Vérifier le délai","À examiner"))))))))</f>
        <v/>
      </c>
    </row>
    <row r="20" ht="23" customHeight="1">
      <c r="A20" s="14" t="n"/>
      <c r="B20" s="21">
        <f>IF(A20="","",SUMIFS('Billetterie'!$G$2:$G$101,'Billetterie'!$C$2:$C$101,A20))</f>
        <v/>
      </c>
      <c r="C20" s="21">
        <f>IF(A20="","",SUMIFS('Encaissements'!$D$2:$D$101,'Encaissements'!$C$2:$C$101,A20))</f>
        <v/>
      </c>
      <c r="D20" s="21">
        <f>IF(A20="","",C20-B20)</f>
        <v/>
      </c>
      <c r="E20" s="27">
        <f>IF(A20="","",IFERROR(_xlfn.XLOOKUP(A20,'Billetterie'!$C$2:$C$101,'Billetterie'!$B$2:$B$101),""))</f>
        <v/>
      </c>
      <c r="F20" s="27">
        <f>IF(A20="","",IFERROR(_xlfn.XLOOKUP(A20,'Encaissements'!$C$2:$C$101,'Encaissements'!$B$2:$B$101),""))</f>
        <v/>
      </c>
      <c r="G20" s="23">
        <f>IF(OR(E20="",F20=""),"",F20-E20)</f>
        <v/>
      </c>
      <c r="H20" s="23">
        <f>IF(A20="","",COUNTIF('Billetterie'!$C$2:$C$101,A20))</f>
        <v/>
      </c>
      <c r="I20" s="23">
        <f>IF(A20="","",COUNTIF('Encaissements'!$C$2:$C$101,A20))</f>
        <v/>
      </c>
      <c r="J20" s="13">
        <f>IF(A20="","",IF(OR(H20&gt;1,I20&gt;1),"Doublon",IF(H20=0,"Sans vente",IF(I20=0,"Non encaissé",IF(ABS(D20)&gt;IFERROR(_xlfn.XLOOKUP("Tolérance montant (€)",'Paramètres'!$A$2:$A$3,'Paramètres'!$B$2:$B$3),0.01),"Écart montant",IF(OR(G20&lt;0,G20&gt;IFERROR(_xlfn.XLOOKUP("Délai maximal (jours)",'Paramètres'!$A$2:$A$3,'Paramètres'!$B$2:$B$3),3)),"Délai dépassé","Rapproché"))))))</f>
        <v/>
      </c>
      <c r="K20" s="13">
        <f>IF(A20="","",IF(J20="Rapproché","Aucune action",IF(J20="Doublon","Vérifier les occurrences",IF(J20="Sans vente","Identifier l’encaissement ou la référence",IF(J20="Non encaissé","Vérifier le règlement",IF(J20="Écart montant","Contrôler le montant",IF(AND(J20="Délai dépassé",G20&lt;0),"Contrôler l’ordre des dates",IF(J20="Délai dépassé","Vérifier le délai","À examiner"))))))))</f>
        <v/>
      </c>
    </row>
    <row r="21" ht="23" customHeight="1">
      <c r="A21" s="14" t="n"/>
      <c r="B21" s="6">
        <f>IF(A21="","",SUMIFS('Billetterie'!$G$2:$G$101,'Billetterie'!$C$2:$C$101,A21))</f>
        <v/>
      </c>
      <c r="C21" s="6">
        <f>IF(A21="","",SUMIFS('Encaissements'!$D$2:$D$101,'Encaissements'!$C$2:$C$101,A21))</f>
        <v/>
      </c>
      <c r="D21" s="6">
        <f>IF(A21="","",C21-B21)</f>
        <v/>
      </c>
      <c r="E21" s="28">
        <f>IF(A21="","",IFERROR(_xlfn.XLOOKUP(A21,'Billetterie'!$C$2:$C$101,'Billetterie'!$B$2:$B$101),""))</f>
        <v/>
      </c>
      <c r="F21" s="28">
        <f>IF(A21="","",IFERROR(_xlfn.XLOOKUP(A21,'Encaissements'!$C$2:$C$101,'Encaissements'!$B$2:$B$101),""))</f>
        <v/>
      </c>
      <c r="G21" s="25">
        <f>IF(OR(E21="",F21=""),"",F21-E21)</f>
        <v/>
      </c>
      <c r="H21" s="25">
        <f>IF(A21="","",COUNTIF('Billetterie'!$C$2:$C$101,A21))</f>
        <v/>
      </c>
      <c r="I21" s="25">
        <f>IF(A21="","",COUNTIF('Encaissements'!$C$2:$C$101,A21))</f>
        <v/>
      </c>
      <c r="J21" s="17">
        <f>IF(A21="","",IF(OR(H21&gt;1,I21&gt;1),"Doublon",IF(H21=0,"Sans vente",IF(I21=0,"Non encaissé",IF(ABS(D21)&gt;IFERROR(_xlfn.XLOOKUP("Tolérance montant (€)",'Paramètres'!$A$2:$A$3,'Paramètres'!$B$2:$B$3),0.01),"Écart montant",IF(OR(G21&lt;0,G21&gt;IFERROR(_xlfn.XLOOKUP("Délai maximal (jours)",'Paramètres'!$A$2:$A$3,'Paramètres'!$B$2:$B$3),3)),"Délai dépassé","Rapproché"))))))</f>
        <v/>
      </c>
      <c r="K21" s="17">
        <f>IF(A21="","",IF(J21="Rapproché","Aucune action",IF(J21="Doublon","Vérifier les occurrences",IF(J21="Sans vente","Identifier l’encaissement ou la référence",IF(J21="Non encaissé","Vérifier le règlement",IF(J21="Écart montant","Contrôler le montant",IF(AND(J21="Délai dépassé",G21&lt;0),"Contrôler l’ordre des dates",IF(J21="Délai dépassé","Vérifier le délai","À examiner"))))))))</f>
        <v/>
      </c>
    </row>
    <row r="22" ht="23" customHeight="1">
      <c r="A22" s="14" t="n"/>
      <c r="B22" s="21">
        <f>IF(A22="","",SUMIFS('Billetterie'!$G$2:$G$101,'Billetterie'!$C$2:$C$101,A22))</f>
        <v/>
      </c>
      <c r="C22" s="21">
        <f>IF(A22="","",SUMIFS('Encaissements'!$D$2:$D$101,'Encaissements'!$C$2:$C$101,A22))</f>
        <v/>
      </c>
      <c r="D22" s="21">
        <f>IF(A22="","",C22-B22)</f>
        <v/>
      </c>
      <c r="E22" s="27">
        <f>IF(A22="","",IFERROR(_xlfn.XLOOKUP(A22,'Billetterie'!$C$2:$C$101,'Billetterie'!$B$2:$B$101),""))</f>
        <v/>
      </c>
      <c r="F22" s="27">
        <f>IF(A22="","",IFERROR(_xlfn.XLOOKUP(A22,'Encaissements'!$C$2:$C$101,'Encaissements'!$B$2:$B$101),""))</f>
        <v/>
      </c>
      <c r="G22" s="23">
        <f>IF(OR(E22="",F22=""),"",F22-E22)</f>
        <v/>
      </c>
      <c r="H22" s="23">
        <f>IF(A22="","",COUNTIF('Billetterie'!$C$2:$C$101,A22))</f>
        <v/>
      </c>
      <c r="I22" s="23">
        <f>IF(A22="","",COUNTIF('Encaissements'!$C$2:$C$101,A22))</f>
        <v/>
      </c>
      <c r="J22" s="13">
        <f>IF(A22="","",IF(OR(H22&gt;1,I22&gt;1),"Doublon",IF(H22=0,"Sans vente",IF(I22=0,"Non encaissé",IF(ABS(D22)&gt;IFERROR(_xlfn.XLOOKUP("Tolérance montant (€)",'Paramètres'!$A$2:$A$3,'Paramètres'!$B$2:$B$3),0.01),"Écart montant",IF(OR(G22&lt;0,G22&gt;IFERROR(_xlfn.XLOOKUP("Délai maximal (jours)",'Paramètres'!$A$2:$A$3,'Paramètres'!$B$2:$B$3),3)),"Délai dépassé","Rapproché"))))))</f>
        <v/>
      </c>
      <c r="K22" s="13">
        <f>IF(A22="","",IF(J22="Rapproché","Aucune action",IF(J22="Doublon","Vérifier les occurrences",IF(J22="Sans vente","Identifier l’encaissement ou la référence",IF(J22="Non encaissé","Vérifier le règlement",IF(J22="Écart montant","Contrôler le montant",IF(AND(J22="Délai dépassé",G22&lt;0),"Contrôler l’ordre des dates",IF(J22="Délai dépassé","Vérifier le délai","À examiner"))))))))</f>
        <v/>
      </c>
    </row>
    <row r="23" ht="23" customHeight="1">
      <c r="A23" s="14" t="n"/>
      <c r="B23" s="6">
        <f>IF(A23="","",SUMIFS('Billetterie'!$G$2:$G$101,'Billetterie'!$C$2:$C$101,A23))</f>
        <v/>
      </c>
      <c r="C23" s="6">
        <f>IF(A23="","",SUMIFS('Encaissements'!$D$2:$D$101,'Encaissements'!$C$2:$C$101,A23))</f>
        <v/>
      </c>
      <c r="D23" s="6">
        <f>IF(A23="","",C23-B23)</f>
        <v/>
      </c>
      <c r="E23" s="28">
        <f>IF(A23="","",IFERROR(_xlfn.XLOOKUP(A23,'Billetterie'!$C$2:$C$101,'Billetterie'!$B$2:$B$101),""))</f>
        <v/>
      </c>
      <c r="F23" s="28">
        <f>IF(A23="","",IFERROR(_xlfn.XLOOKUP(A23,'Encaissements'!$C$2:$C$101,'Encaissements'!$B$2:$B$101),""))</f>
        <v/>
      </c>
      <c r="G23" s="25">
        <f>IF(OR(E23="",F23=""),"",F23-E23)</f>
        <v/>
      </c>
      <c r="H23" s="25">
        <f>IF(A23="","",COUNTIF('Billetterie'!$C$2:$C$101,A23))</f>
        <v/>
      </c>
      <c r="I23" s="25">
        <f>IF(A23="","",COUNTIF('Encaissements'!$C$2:$C$101,A23))</f>
        <v/>
      </c>
      <c r="J23" s="17">
        <f>IF(A23="","",IF(OR(H23&gt;1,I23&gt;1),"Doublon",IF(H23=0,"Sans vente",IF(I23=0,"Non encaissé",IF(ABS(D23)&gt;IFERROR(_xlfn.XLOOKUP("Tolérance montant (€)",'Paramètres'!$A$2:$A$3,'Paramètres'!$B$2:$B$3),0.01),"Écart montant",IF(OR(G23&lt;0,G23&gt;IFERROR(_xlfn.XLOOKUP("Délai maximal (jours)",'Paramètres'!$A$2:$A$3,'Paramètres'!$B$2:$B$3),3)),"Délai dépassé","Rapproché"))))))</f>
        <v/>
      </c>
      <c r="K23" s="17">
        <f>IF(A23="","",IF(J23="Rapproché","Aucune action",IF(J23="Doublon","Vérifier les occurrences",IF(J23="Sans vente","Identifier l’encaissement ou la référence",IF(J23="Non encaissé","Vérifier le règlement",IF(J23="Écart montant","Contrôler le montant",IF(AND(J23="Délai dépassé",G23&lt;0),"Contrôler l’ordre des dates",IF(J23="Délai dépassé","Vérifier le délai","À examiner"))))))))</f>
        <v/>
      </c>
    </row>
    <row r="24" ht="23" customHeight="1">
      <c r="A24" s="14" t="n"/>
      <c r="B24" s="21">
        <f>IF(A24="","",SUMIFS('Billetterie'!$G$2:$G$101,'Billetterie'!$C$2:$C$101,A24))</f>
        <v/>
      </c>
      <c r="C24" s="21">
        <f>IF(A24="","",SUMIFS('Encaissements'!$D$2:$D$101,'Encaissements'!$C$2:$C$101,A24))</f>
        <v/>
      </c>
      <c r="D24" s="21">
        <f>IF(A24="","",C24-B24)</f>
        <v/>
      </c>
      <c r="E24" s="27">
        <f>IF(A24="","",IFERROR(_xlfn.XLOOKUP(A24,'Billetterie'!$C$2:$C$101,'Billetterie'!$B$2:$B$101),""))</f>
        <v/>
      </c>
      <c r="F24" s="27">
        <f>IF(A24="","",IFERROR(_xlfn.XLOOKUP(A24,'Encaissements'!$C$2:$C$101,'Encaissements'!$B$2:$B$101),""))</f>
        <v/>
      </c>
      <c r="G24" s="23">
        <f>IF(OR(E24="",F24=""),"",F24-E24)</f>
        <v/>
      </c>
      <c r="H24" s="23">
        <f>IF(A24="","",COUNTIF('Billetterie'!$C$2:$C$101,A24))</f>
        <v/>
      </c>
      <c r="I24" s="23">
        <f>IF(A24="","",COUNTIF('Encaissements'!$C$2:$C$101,A24))</f>
        <v/>
      </c>
      <c r="J24" s="13">
        <f>IF(A24="","",IF(OR(H24&gt;1,I24&gt;1),"Doublon",IF(H24=0,"Sans vente",IF(I24=0,"Non encaissé",IF(ABS(D24)&gt;IFERROR(_xlfn.XLOOKUP("Tolérance montant (€)",'Paramètres'!$A$2:$A$3,'Paramètres'!$B$2:$B$3),0.01),"Écart montant",IF(OR(G24&lt;0,G24&gt;IFERROR(_xlfn.XLOOKUP("Délai maximal (jours)",'Paramètres'!$A$2:$A$3,'Paramètres'!$B$2:$B$3),3)),"Délai dépassé","Rapproché"))))))</f>
        <v/>
      </c>
      <c r="K24" s="13">
        <f>IF(A24="","",IF(J24="Rapproché","Aucune action",IF(J24="Doublon","Vérifier les occurrences",IF(J24="Sans vente","Identifier l’encaissement ou la référence",IF(J24="Non encaissé","Vérifier le règlement",IF(J24="Écart montant","Contrôler le montant",IF(AND(J24="Délai dépassé",G24&lt;0),"Contrôler l’ordre des dates",IF(J24="Délai dépassé","Vérifier le délai","À examiner"))))))))</f>
        <v/>
      </c>
    </row>
    <row r="25" ht="23" customHeight="1">
      <c r="A25" s="14" t="n"/>
      <c r="B25" s="6">
        <f>IF(A25="","",SUMIFS('Billetterie'!$G$2:$G$101,'Billetterie'!$C$2:$C$101,A25))</f>
        <v/>
      </c>
      <c r="C25" s="6">
        <f>IF(A25="","",SUMIFS('Encaissements'!$D$2:$D$101,'Encaissements'!$C$2:$C$101,A25))</f>
        <v/>
      </c>
      <c r="D25" s="6">
        <f>IF(A25="","",C25-B25)</f>
        <v/>
      </c>
      <c r="E25" s="28">
        <f>IF(A25="","",IFERROR(_xlfn.XLOOKUP(A25,'Billetterie'!$C$2:$C$101,'Billetterie'!$B$2:$B$101),""))</f>
        <v/>
      </c>
      <c r="F25" s="28">
        <f>IF(A25="","",IFERROR(_xlfn.XLOOKUP(A25,'Encaissements'!$C$2:$C$101,'Encaissements'!$B$2:$B$101),""))</f>
        <v/>
      </c>
      <c r="G25" s="25">
        <f>IF(OR(E25="",F25=""),"",F25-E25)</f>
        <v/>
      </c>
      <c r="H25" s="25">
        <f>IF(A25="","",COUNTIF('Billetterie'!$C$2:$C$101,A25))</f>
        <v/>
      </c>
      <c r="I25" s="25">
        <f>IF(A25="","",COUNTIF('Encaissements'!$C$2:$C$101,A25))</f>
        <v/>
      </c>
      <c r="J25" s="17">
        <f>IF(A25="","",IF(OR(H25&gt;1,I25&gt;1),"Doublon",IF(H25=0,"Sans vente",IF(I25=0,"Non encaissé",IF(ABS(D25)&gt;IFERROR(_xlfn.XLOOKUP("Tolérance montant (€)",'Paramètres'!$A$2:$A$3,'Paramètres'!$B$2:$B$3),0.01),"Écart montant",IF(OR(G25&lt;0,G25&gt;IFERROR(_xlfn.XLOOKUP("Délai maximal (jours)",'Paramètres'!$A$2:$A$3,'Paramètres'!$B$2:$B$3),3)),"Délai dépassé","Rapproché"))))))</f>
        <v/>
      </c>
      <c r="K25" s="17">
        <f>IF(A25="","",IF(J25="Rapproché","Aucune action",IF(J25="Doublon","Vérifier les occurrences",IF(J25="Sans vente","Identifier l’encaissement ou la référence",IF(J25="Non encaissé","Vérifier le règlement",IF(J25="Écart montant","Contrôler le montant",IF(AND(J25="Délai dépassé",G25&lt;0),"Contrôler l’ordre des dates",IF(J25="Délai dépassé","Vérifier le délai","À examiner"))))))))</f>
        <v/>
      </c>
    </row>
    <row r="26" ht="23" customHeight="1">
      <c r="A26" s="14" t="n"/>
      <c r="B26" s="21">
        <f>IF(A26="","",SUMIFS('Billetterie'!$G$2:$G$101,'Billetterie'!$C$2:$C$101,A26))</f>
        <v/>
      </c>
      <c r="C26" s="21">
        <f>IF(A26="","",SUMIFS('Encaissements'!$D$2:$D$101,'Encaissements'!$C$2:$C$101,A26))</f>
        <v/>
      </c>
      <c r="D26" s="21">
        <f>IF(A26="","",C26-B26)</f>
        <v/>
      </c>
      <c r="E26" s="27">
        <f>IF(A26="","",IFERROR(_xlfn.XLOOKUP(A26,'Billetterie'!$C$2:$C$101,'Billetterie'!$B$2:$B$101),""))</f>
        <v/>
      </c>
      <c r="F26" s="27">
        <f>IF(A26="","",IFERROR(_xlfn.XLOOKUP(A26,'Encaissements'!$C$2:$C$101,'Encaissements'!$B$2:$B$101),""))</f>
        <v/>
      </c>
      <c r="G26" s="23">
        <f>IF(OR(E26="",F26=""),"",F26-E26)</f>
        <v/>
      </c>
      <c r="H26" s="23">
        <f>IF(A26="","",COUNTIF('Billetterie'!$C$2:$C$101,A26))</f>
        <v/>
      </c>
      <c r="I26" s="23">
        <f>IF(A26="","",COUNTIF('Encaissements'!$C$2:$C$101,A26))</f>
        <v/>
      </c>
      <c r="J26" s="13">
        <f>IF(A26="","",IF(OR(H26&gt;1,I26&gt;1),"Doublon",IF(H26=0,"Sans vente",IF(I26=0,"Non encaissé",IF(ABS(D26)&gt;IFERROR(_xlfn.XLOOKUP("Tolérance montant (€)",'Paramètres'!$A$2:$A$3,'Paramètres'!$B$2:$B$3),0.01),"Écart montant",IF(OR(G26&lt;0,G26&gt;IFERROR(_xlfn.XLOOKUP("Délai maximal (jours)",'Paramètres'!$A$2:$A$3,'Paramètres'!$B$2:$B$3),3)),"Délai dépassé","Rapproché"))))))</f>
        <v/>
      </c>
      <c r="K26" s="13">
        <f>IF(A26="","",IF(J26="Rapproché","Aucune action",IF(J26="Doublon","Vérifier les occurrences",IF(J26="Sans vente","Identifier l’encaissement ou la référence",IF(J26="Non encaissé","Vérifier le règlement",IF(J26="Écart montant","Contrôler le montant",IF(AND(J26="Délai dépassé",G26&lt;0),"Contrôler l’ordre des dates",IF(J26="Délai dépassé","Vérifier le délai","À examiner"))))))))</f>
        <v/>
      </c>
    </row>
    <row r="27" ht="23" customHeight="1">
      <c r="A27" s="14" t="n"/>
      <c r="B27" s="6">
        <f>IF(A27="","",SUMIFS('Billetterie'!$G$2:$G$101,'Billetterie'!$C$2:$C$101,A27))</f>
        <v/>
      </c>
      <c r="C27" s="6">
        <f>IF(A27="","",SUMIFS('Encaissements'!$D$2:$D$101,'Encaissements'!$C$2:$C$101,A27))</f>
        <v/>
      </c>
      <c r="D27" s="6">
        <f>IF(A27="","",C27-B27)</f>
        <v/>
      </c>
      <c r="E27" s="28">
        <f>IF(A27="","",IFERROR(_xlfn.XLOOKUP(A27,'Billetterie'!$C$2:$C$101,'Billetterie'!$B$2:$B$101),""))</f>
        <v/>
      </c>
      <c r="F27" s="28">
        <f>IF(A27="","",IFERROR(_xlfn.XLOOKUP(A27,'Encaissements'!$C$2:$C$101,'Encaissements'!$B$2:$B$101),""))</f>
        <v/>
      </c>
      <c r="G27" s="25">
        <f>IF(OR(E27="",F27=""),"",F27-E27)</f>
        <v/>
      </c>
      <c r="H27" s="25">
        <f>IF(A27="","",COUNTIF('Billetterie'!$C$2:$C$101,A27))</f>
        <v/>
      </c>
      <c r="I27" s="25">
        <f>IF(A27="","",COUNTIF('Encaissements'!$C$2:$C$101,A27))</f>
        <v/>
      </c>
      <c r="J27" s="17">
        <f>IF(A27="","",IF(OR(H27&gt;1,I27&gt;1),"Doublon",IF(H27=0,"Sans vente",IF(I27=0,"Non encaissé",IF(ABS(D27)&gt;IFERROR(_xlfn.XLOOKUP("Tolérance montant (€)",'Paramètres'!$A$2:$A$3,'Paramètres'!$B$2:$B$3),0.01),"Écart montant",IF(OR(G27&lt;0,G27&gt;IFERROR(_xlfn.XLOOKUP("Délai maximal (jours)",'Paramètres'!$A$2:$A$3,'Paramètres'!$B$2:$B$3),3)),"Délai dépassé","Rapproché"))))))</f>
        <v/>
      </c>
      <c r="K27" s="17">
        <f>IF(A27="","",IF(J27="Rapproché","Aucune action",IF(J27="Doublon","Vérifier les occurrences",IF(J27="Sans vente","Identifier l’encaissement ou la référence",IF(J27="Non encaissé","Vérifier le règlement",IF(J27="Écart montant","Contrôler le montant",IF(AND(J27="Délai dépassé",G27&lt;0),"Contrôler l’ordre des dates",IF(J27="Délai dépassé","Vérifier le délai","À examiner"))))))))</f>
        <v/>
      </c>
    </row>
    <row r="28" ht="23" customHeight="1">
      <c r="A28" s="14" t="n"/>
      <c r="B28" s="21">
        <f>IF(A28="","",SUMIFS('Billetterie'!$G$2:$G$101,'Billetterie'!$C$2:$C$101,A28))</f>
        <v/>
      </c>
      <c r="C28" s="21">
        <f>IF(A28="","",SUMIFS('Encaissements'!$D$2:$D$101,'Encaissements'!$C$2:$C$101,A28))</f>
        <v/>
      </c>
      <c r="D28" s="21">
        <f>IF(A28="","",C28-B28)</f>
        <v/>
      </c>
      <c r="E28" s="27">
        <f>IF(A28="","",IFERROR(_xlfn.XLOOKUP(A28,'Billetterie'!$C$2:$C$101,'Billetterie'!$B$2:$B$101),""))</f>
        <v/>
      </c>
      <c r="F28" s="27">
        <f>IF(A28="","",IFERROR(_xlfn.XLOOKUP(A28,'Encaissements'!$C$2:$C$101,'Encaissements'!$B$2:$B$101),""))</f>
        <v/>
      </c>
      <c r="G28" s="23">
        <f>IF(OR(E28="",F28=""),"",F28-E28)</f>
        <v/>
      </c>
      <c r="H28" s="23">
        <f>IF(A28="","",COUNTIF('Billetterie'!$C$2:$C$101,A28))</f>
        <v/>
      </c>
      <c r="I28" s="23">
        <f>IF(A28="","",COUNTIF('Encaissements'!$C$2:$C$101,A28))</f>
        <v/>
      </c>
      <c r="J28" s="13">
        <f>IF(A28="","",IF(OR(H28&gt;1,I28&gt;1),"Doublon",IF(H28=0,"Sans vente",IF(I28=0,"Non encaissé",IF(ABS(D28)&gt;IFERROR(_xlfn.XLOOKUP("Tolérance montant (€)",'Paramètres'!$A$2:$A$3,'Paramètres'!$B$2:$B$3),0.01),"Écart montant",IF(OR(G28&lt;0,G28&gt;IFERROR(_xlfn.XLOOKUP("Délai maximal (jours)",'Paramètres'!$A$2:$A$3,'Paramètres'!$B$2:$B$3),3)),"Délai dépassé","Rapproché"))))))</f>
        <v/>
      </c>
      <c r="K28" s="13">
        <f>IF(A28="","",IF(J28="Rapproché","Aucune action",IF(J28="Doublon","Vérifier les occurrences",IF(J28="Sans vente","Identifier l’encaissement ou la référence",IF(J28="Non encaissé","Vérifier le règlement",IF(J28="Écart montant","Contrôler le montant",IF(AND(J28="Délai dépassé",G28&lt;0),"Contrôler l’ordre des dates",IF(J28="Délai dépassé","Vérifier le délai","À examiner"))))))))</f>
        <v/>
      </c>
    </row>
    <row r="29" ht="23" customHeight="1">
      <c r="A29" s="14" t="n"/>
      <c r="B29" s="6">
        <f>IF(A29="","",SUMIFS('Billetterie'!$G$2:$G$101,'Billetterie'!$C$2:$C$101,A29))</f>
        <v/>
      </c>
      <c r="C29" s="6">
        <f>IF(A29="","",SUMIFS('Encaissements'!$D$2:$D$101,'Encaissements'!$C$2:$C$101,A29))</f>
        <v/>
      </c>
      <c r="D29" s="6">
        <f>IF(A29="","",C29-B29)</f>
        <v/>
      </c>
      <c r="E29" s="28">
        <f>IF(A29="","",IFERROR(_xlfn.XLOOKUP(A29,'Billetterie'!$C$2:$C$101,'Billetterie'!$B$2:$B$101),""))</f>
        <v/>
      </c>
      <c r="F29" s="28">
        <f>IF(A29="","",IFERROR(_xlfn.XLOOKUP(A29,'Encaissements'!$C$2:$C$101,'Encaissements'!$B$2:$B$101),""))</f>
        <v/>
      </c>
      <c r="G29" s="25">
        <f>IF(OR(E29="",F29=""),"",F29-E29)</f>
        <v/>
      </c>
      <c r="H29" s="25">
        <f>IF(A29="","",COUNTIF('Billetterie'!$C$2:$C$101,A29))</f>
        <v/>
      </c>
      <c r="I29" s="25">
        <f>IF(A29="","",COUNTIF('Encaissements'!$C$2:$C$101,A29))</f>
        <v/>
      </c>
      <c r="J29" s="17">
        <f>IF(A29="","",IF(OR(H29&gt;1,I29&gt;1),"Doublon",IF(H29=0,"Sans vente",IF(I29=0,"Non encaissé",IF(ABS(D29)&gt;IFERROR(_xlfn.XLOOKUP("Tolérance montant (€)",'Paramètres'!$A$2:$A$3,'Paramètres'!$B$2:$B$3),0.01),"Écart montant",IF(OR(G29&lt;0,G29&gt;IFERROR(_xlfn.XLOOKUP("Délai maximal (jours)",'Paramètres'!$A$2:$A$3,'Paramètres'!$B$2:$B$3),3)),"Délai dépassé","Rapproché"))))))</f>
        <v/>
      </c>
      <c r="K29" s="17">
        <f>IF(A29="","",IF(J29="Rapproché","Aucune action",IF(J29="Doublon","Vérifier les occurrences",IF(J29="Sans vente","Identifier l’encaissement ou la référence",IF(J29="Non encaissé","Vérifier le règlement",IF(J29="Écart montant","Contrôler le montant",IF(AND(J29="Délai dépassé",G29&lt;0),"Contrôler l’ordre des dates",IF(J29="Délai dépassé","Vérifier le délai","À examiner"))))))))</f>
        <v/>
      </c>
    </row>
    <row r="30" ht="23" customHeight="1">
      <c r="A30" s="14" t="n"/>
      <c r="B30" s="21">
        <f>IF(A30="","",SUMIFS('Billetterie'!$G$2:$G$101,'Billetterie'!$C$2:$C$101,A30))</f>
        <v/>
      </c>
      <c r="C30" s="21">
        <f>IF(A30="","",SUMIFS('Encaissements'!$D$2:$D$101,'Encaissements'!$C$2:$C$101,A30))</f>
        <v/>
      </c>
      <c r="D30" s="21">
        <f>IF(A30="","",C30-B30)</f>
        <v/>
      </c>
      <c r="E30" s="27">
        <f>IF(A30="","",IFERROR(_xlfn.XLOOKUP(A30,'Billetterie'!$C$2:$C$101,'Billetterie'!$B$2:$B$101),""))</f>
        <v/>
      </c>
      <c r="F30" s="27">
        <f>IF(A30="","",IFERROR(_xlfn.XLOOKUP(A30,'Encaissements'!$C$2:$C$101,'Encaissements'!$B$2:$B$101),""))</f>
        <v/>
      </c>
      <c r="G30" s="23">
        <f>IF(OR(E30="",F30=""),"",F30-E30)</f>
        <v/>
      </c>
      <c r="H30" s="23">
        <f>IF(A30="","",COUNTIF('Billetterie'!$C$2:$C$101,A30))</f>
        <v/>
      </c>
      <c r="I30" s="23">
        <f>IF(A30="","",COUNTIF('Encaissements'!$C$2:$C$101,A30))</f>
        <v/>
      </c>
      <c r="J30" s="13">
        <f>IF(A30="","",IF(OR(H30&gt;1,I30&gt;1),"Doublon",IF(H30=0,"Sans vente",IF(I30=0,"Non encaissé",IF(ABS(D30)&gt;IFERROR(_xlfn.XLOOKUP("Tolérance montant (€)",'Paramètres'!$A$2:$A$3,'Paramètres'!$B$2:$B$3),0.01),"Écart montant",IF(OR(G30&lt;0,G30&gt;IFERROR(_xlfn.XLOOKUP("Délai maximal (jours)",'Paramètres'!$A$2:$A$3,'Paramètres'!$B$2:$B$3),3)),"Délai dépassé","Rapproché"))))))</f>
        <v/>
      </c>
      <c r="K30" s="13">
        <f>IF(A30="","",IF(J30="Rapproché","Aucune action",IF(J30="Doublon","Vérifier les occurrences",IF(J30="Sans vente","Identifier l’encaissement ou la référence",IF(J30="Non encaissé","Vérifier le règlement",IF(J30="Écart montant","Contrôler le montant",IF(AND(J30="Délai dépassé",G30&lt;0),"Contrôler l’ordre des dates",IF(J30="Délai dépassé","Vérifier le délai","À examiner"))))))))</f>
        <v/>
      </c>
    </row>
    <row r="31" ht="23" customHeight="1">
      <c r="A31" s="14" t="n"/>
      <c r="B31" s="6">
        <f>IF(A31="","",SUMIFS('Billetterie'!$G$2:$G$101,'Billetterie'!$C$2:$C$101,A31))</f>
        <v/>
      </c>
      <c r="C31" s="6">
        <f>IF(A31="","",SUMIFS('Encaissements'!$D$2:$D$101,'Encaissements'!$C$2:$C$101,A31))</f>
        <v/>
      </c>
      <c r="D31" s="6">
        <f>IF(A31="","",C31-B31)</f>
        <v/>
      </c>
      <c r="E31" s="28">
        <f>IF(A31="","",IFERROR(_xlfn.XLOOKUP(A31,'Billetterie'!$C$2:$C$101,'Billetterie'!$B$2:$B$101),""))</f>
        <v/>
      </c>
      <c r="F31" s="28">
        <f>IF(A31="","",IFERROR(_xlfn.XLOOKUP(A31,'Encaissements'!$C$2:$C$101,'Encaissements'!$B$2:$B$101),""))</f>
        <v/>
      </c>
      <c r="G31" s="25">
        <f>IF(OR(E31="",F31=""),"",F31-E31)</f>
        <v/>
      </c>
      <c r="H31" s="25">
        <f>IF(A31="","",COUNTIF('Billetterie'!$C$2:$C$101,A31))</f>
        <v/>
      </c>
      <c r="I31" s="25">
        <f>IF(A31="","",COUNTIF('Encaissements'!$C$2:$C$101,A31))</f>
        <v/>
      </c>
      <c r="J31" s="17">
        <f>IF(A31="","",IF(OR(H31&gt;1,I31&gt;1),"Doublon",IF(H31=0,"Sans vente",IF(I31=0,"Non encaissé",IF(ABS(D31)&gt;IFERROR(_xlfn.XLOOKUP("Tolérance montant (€)",'Paramètres'!$A$2:$A$3,'Paramètres'!$B$2:$B$3),0.01),"Écart montant",IF(OR(G31&lt;0,G31&gt;IFERROR(_xlfn.XLOOKUP("Délai maximal (jours)",'Paramètres'!$A$2:$A$3,'Paramètres'!$B$2:$B$3),3)),"Délai dépassé","Rapproché"))))))</f>
        <v/>
      </c>
      <c r="K31" s="17">
        <f>IF(A31="","",IF(J31="Rapproché","Aucune action",IF(J31="Doublon","Vérifier les occurrences",IF(J31="Sans vente","Identifier l’encaissement ou la référence",IF(J31="Non encaissé","Vérifier le règlement",IF(J31="Écart montant","Contrôler le montant",IF(AND(J31="Délai dépassé",G31&lt;0),"Contrôler l’ordre des dates",IF(J31="Délai dépassé","Vérifier le délai","À examiner"))))))))</f>
        <v/>
      </c>
    </row>
    <row r="32" ht="23" customHeight="1">
      <c r="A32" s="14" t="n"/>
      <c r="B32" s="21">
        <f>IF(A32="","",SUMIFS('Billetterie'!$G$2:$G$101,'Billetterie'!$C$2:$C$101,A32))</f>
        <v/>
      </c>
      <c r="C32" s="21">
        <f>IF(A32="","",SUMIFS('Encaissements'!$D$2:$D$101,'Encaissements'!$C$2:$C$101,A32))</f>
        <v/>
      </c>
      <c r="D32" s="21">
        <f>IF(A32="","",C32-B32)</f>
        <v/>
      </c>
      <c r="E32" s="27">
        <f>IF(A32="","",IFERROR(_xlfn.XLOOKUP(A32,'Billetterie'!$C$2:$C$101,'Billetterie'!$B$2:$B$101),""))</f>
        <v/>
      </c>
      <c r="F32" s="27">
        <f>IF(A32="","",IFERROR(_xlfn.XLOOKUP(A32,'Encaissements'!$C$2:$C$101,'Encaissements'!$B$2:$B$101),""))</f>
        <v/>
      </c>
      <c r="G32" s="23">
        <f>IF(OR(E32="",F32=""),"",F32-E32)</f>
        <v/>
      </c>
      <c r="H32" s="23">
        <f>IF(A32="","",COUNTIF('Billetterie'!$C$2:$C$101,A32))</f>
        <v/>
      </c>
      <c r="I32" s="23">
        <f>IF(A32="","",COUNTIF('Encaissements'!$C$2:$C$101,A32))</f>
        <v/>
      </c>
      <c r="J32" s="13">
        <f>IF(A32="","",IF(OR(H32&gt;1,I32&gt;1),"Doublon",IF(H32=0,"Sans vente",IF(I32=0,"Non encaissé",IF(ABS(D32)&gt;IFERROR(_xlfn.XLOOKUP("Tolérance montant (€)",'Paramètres'!$A$2:$A$3,'Paramètres'!$B$2:$B$3),0.01),"Écart montant",IF(OR(G32&lt;0,G32&gt;IFERROR(_xlfn.XLOOKUP("Délai maximal (jours)",'Paramètres'!$A$2:$A$3,'Paramètres'!$B$2:$B$3),3)),"Délai dépassé","Rapproché"))))))</f>
        <v/>
      </c>
      <c r="K32" s="13">
        <f>IF(A32="","",IF(J32="Rapproché","Aucune action",IF(J32="Doublon","Vérifier les occurrences",IF(J32="Sans vente","Identifier l’encaissement ou la référence",IF(J32="Non encaissé","Vérifier le règlement",IF(J32="Écart montant","Contrôler le montant",IF(AND(J32="Délai dépassé",G32&lt;0),"Contrôler l’ordre des dates",IF(J32="Délai dépassé","Vérifier le délai","À examiner"))))))))</f>
        <v/>
      </c>
    </row>
    <row r="33" ht="23" customHeight="1">
      <c r="A33" s="14" t="n"/>
      <c r="B33" s="6">
        <f>IF(A33="","",SUMIFS('Billetterie'!$G$2:$G$101,'Billetterie'!$C$2:$C$101,A33))</f>
        <v/>
      </c>
      <c r="C33" s="6">
        <f>IF(A33="","",SUMIFS('Encaissements'!$D$2:$D$101,'Encaissements'!$C$2:$C$101,A33))</f>
        <v/>
      </c>
      <c r="D33" s="6">
        <f>IF(A33="","",C33-B33)</f>
        <v/>
      </c>
      <c r="E33" s="28">
        <f>IF(A33="","",IFERROR(_xlfn.XLOOKUP(A33,'Billetterie'!$C$2:$C$101,'Billetterie'!$B$2:$B$101),""))</f>
        <v/>
      </c>
      <c r="F33" s="28">
        <f>IF(A33="","",IFERROR(_xlfn.XLOOKUP(A33,'Encaissements'!$C$2:$C$101,'Encaissements'!$B$2:$B$101),""))</f>
        <v/>
      </c>
      <c r="G33" s="25">
        <f>IF(OR(E33="",F33=""),"",F33-E33)</f>
        <v/>
      </c>
      <c r="H33" s="25">
        <f>IF(A33="","",COUNTIF('Billetterie'!$C$2:$C$101,A33))</f>
        <v/>
      </c>
      <c r="I33" s="25">
        <f>IF(A33="","",COUNTIF('Encaissements'!$C$2:$C$101,A33))</f>
        <v/>
      </c>
      <c r="J33" s="17">
        <f>IF(A33="","",IF(OR(H33&gt;1,I33&gt;1),"Doublon",IF(H33=0,"Sans vente",IF(I33=0,"Non encaissé",IF(ABS(D33)&gt;IFERROR(_xlfn.XLOOKUP("Tolérance montant (€)",'Paramètres'!$A$2:$A$3,'Paramètres'!$B$2:$B$3),0.01),"Écart montant",IF(OR(G33&lt;0,G33&gt;IFERROR(_xlfn.XLOOKUP("Délai maximal (jours)",'Paramètres'!$A$2:$A$3,'Paramètres'!$B$2:$B$3),3)),"Délai dépassé","Rapproché"))))))</f>
        <v/>
      </c>
      <c r="K33" s="17">
        <f>IF(A33="","",IF(J33="Rapproché","Aucune action",IF(J33="Doublon","Vérifier les occurrences",IF(J33="Sans vente","Identifier l’encaissement ou la référence",IF(J33="Non encaissé","Vérifier le règlement",IF(J33="Écart montant","Contrôler le montant",IF(AND(J33="Délai dépassé",G33&lt;0),"Contrôler l’ordre des dates",IF(J33="Délai dépassé","Vérifier le délai","À examiner"))))))))</f>
        <v/>
      </c>
    </row>
    <row r="34" ht="23" customHeight="1">
      <c r="A34" s="14" t="n"/>
      <c r="B34" s="21">
        <f>IF(A34="","",SUMIFS('Billetterie'!$G$2:$G$101,'Billetterie'!$C$2:$C$101,A34))</f>
        <v/>
      </c>
      <c r="C34" s="21">
        <f>IF(A34="","",SUMIFS('Encaissements'!$D$2:$D$101,'Encaissements'!$C$2:$C$101,A34))</f>
        <v/>
      </c>
      <c r="D34" s="21">
        <f>IF(A34="","",C34-B34)</f>
        <v/>
      </c>
      <c r="E34" s="27">
        <f>IF(A34="","",IFERROR(_xlfn.XLOOKUP(A34,'Billetterie'!$C$2:$C$101,'Billetterie'!$B$2:$B$101),""))</f>
        <v/>
      </c>
      <c r="F34" s="27">
        <f>IF(A34="","",IFERROR(_xlfn.XLOOKUP(A34,'Encaissements'!$C$2:$C$101,'Encaissements'!$B$2:$B$101),""))</f>
        <v/>
      </c>
      <c r="G34" s="23">
        <f>IF(OR(E34="",F34=""),"",F34-E34)</f>
        <v/>
      </c>
      <c r="H34" s="23">
        <f>IF(A34="","",COUNTIF('Billetterie'!$C$2:$C$101,A34))</f>
        <v/>
      </c>
      <c r="I34" s="23">
        <f>IF(A34="","",COUNTIF('Encaissements'!$C$2:$C$101,A34))</f>
        <v/>
      </c>
      <c r="J34" s="13">
        <f>IF(A34="","",IF(OR(H34&gt;1,I34&gt;1),"Doublon",IF(H34=0,"Sans vente",IF(I34=0,"Non encaissé",IF(ABS(D34)&gt;IFERROR(_xlfn.XLOOKUP("Tolérance montant (€)",'Paramètres'!$A$2:$A$3,'Paramètres'!$B$2:$B$3),0.01),"Écart montant",IF(OR(G34&lt;0,G34&gt;IFERROR(_xlfn.XLOOKUP("Délai maximal (jours)",'Paramètres'!$A$2:$A$3,'Paramètres'!$B$2:$B$3),3)),"Délai dépassé","Rapproché"))))))</f>
        <v/>
      </c>
      <c r="K34" s="13">
        <f>IF(A34="","",IF(J34="Rapproché","Aucune action",IF(J34="Doublon","Vérifier les occurrences",IF(J34="Sans vente","Identifier l’encaissement ou la référence",IF(J34="Non encaissé","Vérifier le règlement",IF(J34="Écart montant","Contrôler le montant",IF(AND(J34="Délai dépassé",G34&lt;0),"Contrôler l’ordre des dates",IF(J34="Délai dépassé","Vérifier le délai","À examiner"))))))))</f>
        <v/>
      </c>
    </row>
    <row r="35" ht="23" customHeight="1">
      <c r="A35" s="14" t="n"/>
      <c r="B35" s="6">
        <f>IF(A35="","",SUMIFS('Billetterie'!$G$2:$G$101,'Billetterie'!$C$2:$C$101,A35))</f>
        <v/>
      </c>
      <c r="C35" s="6">
        <f>IF(A35="","",SUMIFS('Encaissements'!$D$2:$D$101,'Encaissements'!$C$2:$C$101,A35))</f>
        <v/>
      </c>
      <c r="D35" s="6">
        <f>IF(A35="","",C35-B35)</f>
        <v/>
      </c>
      <c r="E35" s="28">
        <f>IF(A35="","",IFERROR(_xlfn.XLOOKUP(A35,'Billetterie'!$C$2:$C$101,'Billetterie'!$B$2:$B$101),""))</f>
        <v/>
      </c>
      <c r="F35" s="28">
        <f>IF(A35="","",IFERROR(_xlfn.XLOOKUP(A35,'Encaissements'!$C$2:$C$101,'Encaissements'!$B$2:$B$101),""))</f>
        <v/>
      </c>
      <c r="G35" s="25">
        <f>IF(OR(E35="",F35=""),"",F35-E35)</f>
        <v/>
      </c>
      <c r="H35" s="25">
        <f>IF(A35="","",COUNTIF('Billetterie'!$C$2:$C$101,A35))</f>
        <v/>
      </c>
      <c r="I35" s="25">
        <f>IF(A35="","",COUNTIF('Encaissements'!$C$2:$C$101,A35))</f>
        <v/>
      </c>
      <c r="J35" s="17">
        <f>IF(A35="","",IF(OR(H35&gt;1,I35&gt;1),"Doublon",IF(H35=0,"Sans vente",IF(I35=0,"Non encaissé",IF(ABS(D35)&gt;IFERROR(_xlfn.XLOOKUP("Tolérance montant (€)",'Paramètres'!$A$2:$A$3,'Paramètres'!$B$2:$B$3),0.01),"Écart montant",IF(OR(G35&lt;0,G35&gt;IFERROR(_xlfn.XLOOKUP("Délai maximal (jours)",'Paramètres'!$A$2:$A$3,'Paramètres'!$B$2:$B$3),3)),"Délai dépassé","Rapproché"))))))</f>
        <v/>
      </c>
      <c r="K35" s="17">
        <f>IF(A35="","",IF(J35="Rapproché","Aucune action",IF(J35="Doublon","Vérifier les occurrences",IF(J35="Sans vente","Identifier l’encaissement ou la référence",IF(J35="Non encaissé","Vérifier le règlement",IF(J35="Écart montant","Contrôler le montant",IF(AND(J35="Délai dépassé",G35&lt;0),"Contrôler l’ordre des dates",IF(J35="Délai dépassé","Vérifier le délai","À examiner"))))))))</f>
        <v/>
      </c>
    </row>
    <row r="36" ht="23" customHeight="1">
      <c r="A36" s="14" t="n"/>
      <c r="B36" s="21">
        <f>IF(A36="","",SUMIFS('Billetterie'!$G$2:$G$101,'Billetterie'!$C$2:$C$101,A36))</f>
        <v/>
      </c>
      <c r="C36" s="21">
        <f>IF(A36="","",SUMIFS('Encaissements'!$D$2:$D$101,'Encaissements'!$C$2:$C$101,A36))</f>
        <v/>
      </c>
      <c r="D36" s="21">
        <f>IF(A36="","",C36-B36)</f>
        <v/>
      </c>
      <c r="E36" s="27">
        <f>IF(A36="","",IFERROR(_xlfn.XLOOKUP(A36,'Billetterie'!$C$2:$C$101,'Billetterie'!$B$2:$B$101),""))</f>
        <v/>
      </c>
      <c r="F36" s="27">
        <f>IF(A36="","",IFERROR(_xlfn.XLOOKUP(A36,'Encaissements'!$C$2:$C$101,'Encaissements'!$B$2:$B$101),""))</f>
        <v/>
      </c>
      <c r="G36" s="23">
        <f>IF(OR(E36="",F36=""),"",F36-E36)</f>
        <v/>
      </c>
      <c r="H36" s="23">
        <f>IF(A36="","",COUNTIF('Billetterie'!$C$2:$C$101,A36))</f>
        <v/>
      </c>
      <c r="I36" s="23">
        <f>IF(A36="","",COUNTIF('Encaissements'!$C$2:$C$101,A36))</f>
        <v/>
      </c>
      <c r="J36" s="13">
        <f>IF(A36="","",IF(OR(H36&gt;1,I36&gt;1),"Doublon",IF(H36=0,"Sans vente",IF(I36=0,"Non encaissé",IF(ABS(D36)&gt;IFERROR(_xlfn.XLOOKUP("Tolérance montant (€)",'Paramètres'!$A$2:$A$3,'Paramètres'!$B$2:$B$3),0.01),"Écart montant",IF(OR(G36&lt;0,G36&gt;IFERROR(_xlfn.XLOOKUP("Délai maximal (jours)",'Paramètres'!$A$2:$A$3,'Paramètres'!$B$2:$B$3),3)),"Délai dépassé","Rapproché"))))))</f>
        <v/>
      </c>
      <c r="K36" s="13">
        <f>IF(A36="","",IF(J36="Rapproché","Aucune action",IF(J36="Doublon","Vérifier les occurrences",IF(J36="Sans vente","Identifier l’encaissement ou la référence",IF(J36="Non encaissé","Vérifier le règlement",IF(J36="Écart montant","Contrôler le montant",IF(AND(J36="Délai dépassé",G36&lt;0),"Contrôler l’ordre des dates",IF(J36="Délai dépassé","Vérifier le délai","À examiner"))))))))</f>
        <v/>
      </c>
    </row>
    <row r="37" ht="23" customHeight="1">
      <c r="A37" s="14" t="n"/>
      <c r="B37" s="6">
        <f>IF(A37="","",SUMIFS('Billetterie'!$G$2:$G$101,'Billetterie'!$C$2:$C$101,A37))</f>
        <v/>
      </c>
      <c r="C37" s="6">
        <f>IF(A37="","",SUMIFS('Encaissements'!$D$2:$D$101,'Encaissements'!$C$2:$C$101,A37))</f>
        <v/>
      </c>
      <c r="D37" s="6">
        <f>IF(A37="","",C37-B37)</f>
        <v/>
      </c>
      <c r="E37" s="28">
        <f>IF(A37="","",IFERROR(_xlfn.XLOOKUP(A37,'Billetterie'!$C$2:$C$101,'Billetterie'!$B$2:$B$101),""))</f>
        <v/>
      </c>
      <c r="F37" s="28">
        <f>IF(A37="","",IFERROR(_xlfn.XLOOKUP(A37,'Encaissements'!$C$2:$C$101,'Encaissements'!$B$2:$B$101),""))</f>
        <v/>
      </c>
      <c r="G37" s="25">
        <f>IF(OR(E37="",F37=""),"",F37-E37)</f>
        <v/>
      </c>
      <c r="H37" s="25">
        <f>IF(A37="","",COUNTIF('Billetterie'!$C$2:$C$101,A37))</f>
        <v/>
      </c>
      <c r="I37" s="25">
        <f>IF(A37="","",COUNTIF('Encaissements'!$C$2:$C$101,A37))</f>
        <v/>
      </c>
      <c r="J37" s="17">
        <f>IF(A37="","",IF(OR(H37&gt;1,I37&gt;1),"Doublon",IF(H37=0,"Sans vente",IF(I37=0,"Non encaissé",IF(ABS(D37)&gt;IFERROR(_xlfn.XLOOKUP("Tolérance montant (€)",'Paramètres'!$A$2:$A$3,'Paramètres'!$B$2:$B$3),0.01),"Écart montant",IF(OR(G37&lt;0,G37&gt;IFERROR(_xlfn.XLOOKUP("Délai maximal (jours)",'Paramètres'!$A$2:$A$3,'Paramètres'!$B$2:$B$3),3)),"Délai dépassé","Rapproché"))))))</f>
        <v/>
      </c>
      <c r="K37" s="17">
        <f>IF(A37="","",IF(J37="Rapproché","Aucune action",IF(J37="Doublon","Vérifier les occurrences",IF(J37="Sans vente","Identifier l’encaissement ou la référence",IF(J37="Non encaissé","Vérifier le règlement",IF(J37="Écart montant","Contrôler le montant",IF(AND(J37="Délai dépassé",G37&lt;0),"Contrôler l’ordre des dates",IF(J37="Délai dépassé","Vérifier le délai","À examiner"))))))))</f>
        <v/>
      </c>
    </row>
    <row r="38" ht="23" customHeight="1">
      <c r="A38" s="14" t="n"/>
      <c r="B38" s="21">
        <f>IF(A38="","",SUMIFS('Billetterie'!$G$2:$G$101,'Billetterie'!$C$2:$C$101,A38))</f>
        <v/>
      </c>
      <c r="C38" s="21">
        <f>IF(A38="","",SUMIFS('Encaissements'!$D$2:$D$101,'Encaissements'!$C$2:$C$101,A38))</f>
        <v/>
      </c>
      <c r="D38" s="21">
        <f>IF(A38="","",C38-B38)</f>
        <v/>
      </c>
      <c r="E38" s="27">
        <f>IF(A38="","",IFERROR(_xlfn.XLOOKUP(A38,'Billetterie'!$C$2:$C$101,'Billetterie'!$B$2:$B$101),""))</f>
        <v/>
      </c>
      <c r="F38" s="27">
        <f>IF(A38="","",IFERROR(_xlfn.XLOOKUP(A38,'Encaissements'!$C$2:$C$101,'Encaissements'!$B$2:$B$101),""))</f>
        <v/>
      </c>
      <c r="G38" s="23">
        <f>IF(OR(E38="",F38=""),"",F38-E38)</f>
        <v/>
      </c>
      <c r="H38" s="23">
        <f>IF(A38="","",COUNTIF('Billetterie'!$C$2:$C$101,A38))</f>
        <v/>
      </c>
      <c r="I38" s="23">
        <f>IF(A38="","",COUNTIF('Encaissements'!$C$2:$C$101,A38))</f>
        <v/>
      </c>
      <c r="J38" s="13">
        <f>IF(A38="","",IF(OR(H38&gt;1,I38&gt;1),"Doublon",IF(H38=0,"Sans vente",IF(I38=0,"Non encaissé",IF(ABS(D38)&gt;IFERROR(_xlfn.XLOOKUP("Tolérance montant (€)",'Paramètres'!$A$2:$A$3,'Paramètres'!$B$2:$B$3),0.01),"Écart montant",IF(OR(G38&lt;0,G38&gt;IFERROR(_xlfn.XLOOKUP("Délai maximal (jours)",'Paramètres'!$A$2:$A$3,'Paramètres'!$B$2:$B$3),3)),"Délai dépassé","Rapproché"))))))</f>
        <v/>
      </c>
      <c r="K38" s="13">
        <f>IF(A38="","",IF(J38="Rapproché","Aucune action",IF(J38="Doublon","Vérifier les occurrences",IF(J38="Sans vente","Identifier l’encaissement ou la référence",IF(J38="Non encaissé","Vérifier le règlement",IF(J38="Écart montant","Contrôler le montant",IF(AND(J38="Délai dépassé",G38&lt;0),"Contrôler l’ordre des dates",IF(J38="Délai dépassé","Vérifier le délai","À examiner"))))))))</f>
        <v/>
      </c>
    </row>
    <row r="39" ht="23" customHeight="1">
      <c r="A39" s="14" t="n"/>
      <c r="B39" s="6">
        <f>IF(A39="","",SUMIFS('Billetterie'!$G$2:$G$101,'Billetterie'!$C$2:$C$101,A39))</f>
        <v/>
      </c>
      <c r="C39" s="6">
        <f>IF(A39="","",SUMIFS('Encaissements'!$D$2:$D$101,'Encaissements'!$C$2:$C$101,A39))</f>
        <v/>
      </c>
      <c r="D39" s="6">
        <f>IF(A39="","",C39-B39)</f>
        <v/>
      </c>
      <c r="E39" s="28">
        <f>IF(A39="","",IFERROR(_xlfn.XLOOKUP(A39,'Billetterie'!$C$2:$C$101,'Billetterie'!$B$2:$B$101),""))</f>
        <v/>
      </c>
      <c r="F39" s="28">
        <f>IF(A39="","",IFERROR(_xlfn.XLOOKUP(A39,'Encaissements'!$C$2:$C$101,'Encaissements'!$B$2:$B$101),""))</f>
        <v/>
      </c>
      <c r="G39" s="25">
        <f>IF(OR(E39="",F39=""),"",F39-E39)</f>
        <v/>
      </c>
      <c r="H39" s="25">
        <f>IF(A39="","",COUNTIF('Billetterie'!$C$2:$C$101,A39))</f>
        <v/>
      </c>
      <c r="I39" s="25">
        <f>IF(A39="","",COUNTIF('Encaissements'!$C$2:$C$101,A39))</f>
        <v/>
      </c>
      <c r="J39" s="17">
        <f>IF(A39="","",IF(OR(H39&gt;1,I39&gt;1),"Doublon",IF(H39=0,"Sans vente",IF(I39=0,"Non encaissé",IF(ABS(D39)&gt;IFERROR(_xlfn.XLOOKUP("Tolérance montant (€)",'Paramètres'!$A$2:$A$3,'Paramètres'!$B$2:$B$3),0.01),"Écart montant",IF(OR(G39&lt;0,G39&gt;IFERROR(_xlfn.XLOOKUP("Délai maximal (jours)",'Paramètres'!$A$2:$A$3,'Paramètres'!$B$2:$B$3),3)),"Délai dépassé","Rapproché"))))))</f>
        <v/>
      </c>
      <c r="K39" s="17">
        <f>IF(A39="","",IF(J39="Rapproché","Aucune action",IF(J39="Doublon","Vérifier les occurrences",IF(J39="Sans vente","Identifier l’encaissement ou la référence",IF(J39="Non encaissé","Vérifier le règlement",IF(J39="Écart montant","Contrôler le montant",IF(AND(J39="Délai dépassé",G39&lt;0),"Contrôler l’ordre des dates",IF(J39="Délai dépassé","Vérifier le délai","À examiner"))))))))</f>
        <v/>
      </c>
    </row>
    <row r="40" ht="23" customHeight="1">
      <c r="A40" s="14" t="n"/>
      <c r="B40" s="21">
        <f>IF(A40="","",SUMIFS('Billetterie'!$G$2:$G$101,'Billetterie'!$C$2:$C$101,A40))</f>
        <v/>
      </c>
      <c r="C40" s="21">
        <f>IF(A40="","",SUMIFS('Encaissements'!$D$2:$D$101,'Encaissements'!$C$2:$C$101,A40))</f>
        <v/>
      </c>
      <c r="D40" s="21">
        <f>IF(A40="","",C40-B40)</f>
        <v/>
      </c>
      <c r="E40" s="27">
        <f>IF(A40="","",IFERROR(_xlfn.XLOOKUP(A40,'Billetterie'!$C$2:$C$101,'Billetterie'!$B$2:$B$101),""))</f>
        <v/>
      </c>
      <c r="F40" s="27">
        <f>IF(A40="","",IFERROR(_xlfn.XLOOKUP(A40,'Encaissements'!$C$2:$C$101,'Encaissements'!$B$2:$B$101),""))</f>
        <v/>
      </c>
      <c r="G40" s="23">
        <f>IF(OR(E40="",F40=""),"",F40-E40)</f>
        <v/>
      </c>
      <c r="H40" s="23">
        <f>IF(A40="","",COUNTIF('Billetterie'!$C$2:$C$101,A40))</f>
        <v/>
      </c>
      <c r="I40" s="23">
        <f>IF(A40="","",COUNTIF('Encaissements'!$C$2:$C$101,A40))</f>
        <v/>
      </c>
      <c r="J40" s="13">
        <f>IF(A40="","",IF(OR(H40&gt;1,I40&gt;1),"Doublon",IF(H40=0,"Sans vente",IF(I40=0,"Non encaissé",IF(ABS(D40)&gt;IFERROR(_xlfn.XLOOKUP("Tolérance montant (€)",'Paramètres'!$A$2:$A$3,'Paramètres'!$B$2:$B$3),0.01),"Écart montant",IF(OR(G40&lt;0,G40&gt;IFERROR(_xlfn.XLOOKUP("Délai maximal (jours)",'Paramètres'!$A$2:$A$3,'Paramètres'!$B$2:$B$3),3)),"Délai dépassé","Rapproché"))))))</f>
        <v/>
      </c>
      <c r="K40" s="13">
        <f>IF(A40="","",IF(J40="Rapproché","Aucune action",IF(J40="Doublon","Vérifier les occurrences",IF(J40="Sans vente","Identifier l’encaissement ou la référence",IF(J40="Non encaissé","Vérifier le règlement",IF(J40="Écart montant","Contrôler le montant",IF(AND(J40="Délai dépassé",G40&lt;0),"Contrôler l’ordre des dates",IF(J40="Délai dépassé","Vérifier le délai","À examiner"))))))))</f>
        <v/>
      </c>
    </row>
    <row r="41" ht="23" customHeight="1">
      <c r="A41" s="14" t="n"/>
      <c r="B41" s="6">
        <f>IF(A41="","",SUMIFS('Billetterie'!$G$2:$G$101,'Billetterie'!$C$2:$C$101,A41))</f>
        <v/>
      </c>
      <c r="C41" s="6">
        <f>IF(A41="","",SUMIFS('Encaissements'!$D$2:$D$101,'Encaissements'!$C$2:$C$101,A41))</f>
        <v/>
      </c>
      <c r="D41" s="6">
        <f>IF(A41="","",C41-B41)</f>
        <v/>
      </c>
      <c r="E41" s="28">
        <f>IF(A41="","",IFERROR(_xlfn.XLOOKUP(A41,'Billetterie'!$C$2:$C$101,'Billetterie'!$B$2:$B$101),""))</f>
        <v/>
      </c>
      <c r="F41" s="28">
        <f>IF(A41="","",IFERROR(_xlfn.XLOOKUP(A41,'Encaissements'!$C$2:$C$101,'Encaissements'!$B$2:$B$101),""))</f>
        <v/>
      </c>
      <c r="G41" s="25">
        <f>IF(OR(E41="",F41=""),"",F41-E41)</f>
        <v/>
      </c>
      <c r="H41" s="25">
        <f>IF(A41="","",COUNTIF('Billetterie'!$C$2:$C$101,A41))</f>
        <v/>
      </c>
      <c r="I41" s="25">
        <f>IF(A41="","",COUNTIF('Encaissements'!$C$2:$C$101,A41))</f>
        <v/>
      </c>
      <c r="J41" s="17">
        <f>IF(A41="","",IF(OR(H41&gt;1,I41&gt;1),"Doublon",IF(H41=0,"Sans vente",IF(I41=0,"Non encaissé",IF(ABS(D41)&gt;IFERROR(_xlfn.XLOOKUP("Tolérance montant (€)",'Paramètres'!$A$2:$A$3,'Paramètres'!$B$2:$B$3),0.01),"Écart montant",IF(OR(G41&lt;0,G41&gt;IFERROR(_xlfn.XLOOKUP("Délai maximal (jours)",'Paramètres'!$A$2:$A$3,'Paramètres'!$B$2:$B$3),3)),"Délai dépassé","Rapproché"))))))</f>
        <v/>
      </c>
      <c r="K41" s="17">
        <f>IF(A41="","",IF(J41="Rapproché","Aucune action",IF(J41="Doublon","Vérifier les occurrences",IF(J41="Sans vente","Identifier l’encaissement ou la référence",IF(J41="Non encaissé","Vérifier le règlement",IF(J41="Écart montant","Contrôler le montant",IF(AND(J41="Délai dépassé",G41&lt;0),"Contrôler l’ordre des dates",IF(J41="Délai dépassé","Vérifier le délai","À examiner"))))))))</f>
        <v/>
      </c>
    </row>
    <row r="42" ht="23" customHeight="1">
      <c r="A42" s="14" t="n"/>
      <c r="B42" s="21">
        <f>IF(A42="","",SUMIFS('Billetterie'!$G$2:$G$101,'Billetterie'!$C$2:$C$101,A42))</f>
        <v/>
      </c>
      <c r="C42" s="21">
        <f>IF(A42="","",SUMIFS('Encaissements'!$D$2:$D$101,'Encaissements'!$C$2:$C$101,A42))</f>
        <v/>
      </c>
      <c r="D42" s="21">
        <f>IF(A42="","",C42-B42)</f>
        <v/>
      </c>
      <c r="E42" s="27">
        <f>IF(A42="","",IFERROR(_xlfn.XLOOKUP(A42,'Billetterie'!$C$2:$C$101,'Billetterie'!$B$2:$B$101),""))</f>
        <v/>
      </c>
      <c r="F42" s="27">
        <f>IF(A42="","",IFERROR(_xlfn.XLOOKUP(A42,'Encaissements'!$C$2:$C$101,'Encaissements'!$B$2:$B$101),""))</f>
        <v/>
      </c>
      <c r="G42" s="23">
        <f>IF(OR(E42="",F42=""),"",F42-E42)</f>
        <v/>
      </c>
      <c r="H42" s="23">
        <f>IF(A42="","",COUNTIF('Billetterie'!$C$2:$C$101,A42))</f>
        <v/>
      </c>
      <c r="I42" s="23">
        <f>IF(A42="","",COUNTIF('Encaissements'!$C$2:$C$101,A42))</f>
        <v/>
      </c>
      <c r="J42" s="13">
        <f>IF(A42="","",IF(OR(H42&gt;1,I42&gt;1),"Doublon",IF(H42=0,"Sans vente",IF(I42=0,"Non encaissé",IF(ABS(D42)&gt;IFERROR(_xlfn.XLOOKUP("Tolérance montant (€)",'Paramètres'!$A$2:$A$3,'Paramètres'!$B$2:$B$3),0.01),"Écart montant",IF(OR(G42&lt;0,G42&gt;IFERROR(_xlfn.XLOOKUP("Délai maximal (jours)",'Paramètres'!$A$2:$A$3,'Paramètres'!$B$2:$B$3),3)),"Délai dépassé","Rapproché"))))))</f>
        <v/>
      </c>
      <c r="K42" s="13">
        <f>IF(A42="","",IF(J42="Rapproché","Aucune action",IF(J42="Doublon","Vérifier les occurrences",IF(J42="Sans vente","Identifier l’encaissement ou la référence",IF(J42="Non encaissé","Vérifier le règlement",IF(J42="Écart montant","Contrôler le montant",IF(AND(J42="Délai dépassé",G42&lt;0),"Contrôler l’ordre des dates",IF(J42="Délai dépassé","Vérifier le délai","À examiner"))))))))</f>
        <v/>
      </c>
    </row>
    <row r="43" ht="23" customHeight="1">
      <c r="A43" s="14" t="n"/>
      <c r="B43" s="6">
        <f>IF(A43="","",SUMIFS('Billetterie'!$G$2:$G$101,'Billetterie'!$C$2:$C$101,A43))</f>
        <v/>
      </c>
      <c r="C43" s="6">
        <f>IF(A43="","",SUMIFS('Encaissements'!$D$2:$D$101,'Encaissements'!$C$2:$C$101,A43))</f>
        <v/>
      </c>
      <c r="D43" s="6">
        <f>IF(A43="","",C43-B43)</f>
        <v/>
      </c>
      <c r="E43" s="28">
        <f>IF(A43="","",IFERROR(_xlfn.XLOOKUP(A43,'Billetterie'!$C$2:$C$101,'Billetterie'!$B$2:$B$101),""))</f>
        <v/>
      </c>
      <c r="F43" s="28">
        <f>IF(A43="","",IFERROR(_xlfn.XLOOKUP(A43,'Encaissements'!$C$2:$C$101,'Encaissements'!$B$2:$B$101),""))</f>
        <v/>
      </c>
      <c r="G43" s="25">
        <f>IF(OR(E43="",F43=""),"",F43-E43)</f>
        <v/>
      </c>
      <c r="H43" s="25">
        <f>IF(A43="","",COUNTIF('Billetterie'!$C$2:$C$101,A43))</f>
        <v/>
      </c>
      <c r="I43" s="25">
        <f>IF(A43="","",COUNTIF('Encaissements'!$C$2:$C$101,A43))</f>
        <v/>
      </c>
      <c r="J43" s="17">
        <f>IF(A43="","",IF(OR(H43&gt;1,I43&gt;1),"Doublon",IF(H43=0,"Sans vente",IF(I43=0,"Non encaissé",IF(ABS(D43)&gt;IFERROR(_xlfn.XLOOKUP("Tolérance montant (€)",'Paramètres'!$A$2:$A$3,'Paramètres'!$B$2:$B$3),0.01),"Écart montant",IF(OR(G43&lt;0,G43&gt;IFERROR(_xlfn.XLOOKUP("Délai maximal (jours)",'Paramètres'!$A$2:$A$3,'Paramètres'!$B$2:$B$3),3)),"Délai dépassé","Rapproché"))))))</f>
        <v/>
      </c>
      <c r="K43" s="17">
        <f>IF(A43="","",IF(J43="Rapproché","Aucune action",IF(J43="Doublon","Vérifier les occurrences",IF(J43="Sans vente","Identifier l’encaissement ou la référence",IF(J43="Non encaissé","Vérifier le règlement",IF(J43="Écart montant","Contrôler le montant",IF(AND(J43="Délai dépassé",G43&lt;0),"Contrôler l’ordre des dates",IF(J43="Délai dépassé","Vérifier le délai","À examiner"))))))))</f>
        <v/>
      </c>
    </row>
    <row r="44" ht="23" customHeight="1">
      <c r="A44" s="14" t="n"/>
      <c r="B44" s="21">
        <f>IF(A44="","",SUMIFS('Billetterie'!$G$2:$G$101,'Billetterie'!$C$2:$C$101,A44))</f>
        <v/>
      </c>
      <c r="C44" s="21">
        <f>IF(A44="","",SUMIFS('Encaissements'!$D$2:$D$101,'Encaissements'!$C$2:$C$101,A44))</f>
        <v/>
      </c>
      <c r="D44" s="21">
        <f>IF(A44="","",C44-B44)</f>
        <v/>
      </c>
      <c r="E44" s="27">
        <f>IF(A44="","",IFERROR(_xlfn.XLOOKUP(A44,'Billetterie'!$C$2:$C$101,'Billetterie'!$B$2:$B$101),""))</f>
        <v/>
      </c>
      <c r="F44" s="27">
        <f>IF(A44="","",IFERROR(_xlfn.XLOOKUP(A44,'Encaissements'!$C$2:$C$101,'Encaissements'!$B$2:$B$101),""))</f>
        <v/>
      </c>
      <c r="G44" s="23">
        <f>IF(OR(E44="",F44=""),"",F44-E44)</f>
        <v/>
      </c>
      <c r="H44" s="23">
        <f>IF(A44="","",COUNTIF('Billetterie'!$C$2:$C$101,A44))</f>
        <v/>
      </c>
      <c r="I44" s="23">
        <f>IF(A44="","",COUNTIF('Encaissements'!$C$2:$C$101,A44))</f>
        <v/>
      </c>
      <c r="J44" s="13">
        <f>IF(A44="","",IF(OR(H44&gt;1,I44&gt;1),"Doublon",IF(H44=0,"Sans vente",IF(I44=0,"Non encaissé",IF(ABS(D44)&gt;IFERROR(_xlfn.XLOOKUP("Tolérance montant (€)",'Paramètres'!$A$2:$A$3,'Paramètres'!$B$2:$B$3),0.01),"Écart montant",IF(OR(G44&lt;0,G44&gt;IFERROR(_xlfn.XLOOKUP("Délai maximal (jours)",'Paramètres'!$A$2:$A$3,'Paramètres'!$B$2:$B$3),3)),"Délai dépassé","Rapproché"))))))</f>
        <v/>
      </c>
      <c r="K44" s="13">
        <f>IF(A44="","",IF(J44="Rapproché","Aucune action",IF(J44="Doublon","Vérifier les occurrences",IF(J44="Sans vente","Identifier l’encaissement ou la référence",IF(J44="Non encaissé","Vérifier le règlement",IF(J44="Écart montant","Contrôler le montant",IF(AND(J44="Délai dépassé",G44&lt;0),"Contrôler l’ordre des dates",IF(J44="Délai dépassé","Vérifier le délai","À examiner"))))))))</f>
        <v/>
      </c>
    </row>
    <row r="45" ht="23" customHeight="1">
      <c r="A45" s="14" t="n"/>
      <c r="B45" s="6">
        <f>IF(A45="","",SUMIFS('Billetterie'!$G$2:$G$101,'Billetterie'!$C$2:$C$101,A45))</f>
        <v/>
      </c>
      <c r="C45" s="6">
        <f>IF(A45="","",SUMIFS('Encaissements'!$D$2:$D$101,'Encaissements'!$C$2:$C$101,A45))</f>
        <v/>
      </c>
      <c r="D45" s="6">
        <f>IF(A45="","",C45-B45)</f>
        <v/>
      </c>
      <c r="E45" s="28">
        <f>IF(A45="","",IFERROR(_xlfn.XLOOKUP(A45,'Billetterie'!$C$2:$C$101,'Billetterie'!$B$2:$B$101),""))</f>
        <v/>
      </c>
      <c r="F45" s="28">
        <f>IF(A45="","",IFERROR(_xlfn.XLOOKUP(A45,'Encaissements'!$C$2:$C$101,'Encaissements'!$B$2:$B$101),""))</f>
        <v/>
      </c>
      <c r="G45" s="25">
        <f>IF(OR(E45="",F45=""),"",F45-E45)</f>
        <v/>
      </c>
      <c r="H45" s="25">
        <f>IF(A45="","",COUNTIF('Billetterie'!$C$2:$C$101,A45))</f>
        <v/>
      </c>
      <c r="I45" s="25">
        <f>IF(A45="","",COUNTIF('Encaissements'!$C$2:$C$101,A45))</f>
        <v/>
      </c>
      <c r="J45" s="17">
        <f>IF(A45="","",IF(OR(H45&gt;1,I45&gt;1),"Doublon",IF(H45=0,"Sans vente",IF(I45=0,"Non encaissé",IF(ABS(D45)&gt;IFERROR(_xlfn.XLOOKUP("Tolérance montant (€)",'Paramètres'!$A$2:$A$3,'Paramètres'!$B$2:$B$3),0.01),"Écart montant",IF(OR(G45&lt;0,G45&gt;IFERROR(_xlfn.XLOOKUP("Délai maximal (jours)",'Paramètres'!$A$2:$A$3,'Paramètres'!$B$2:$B$3),3)),"Délai dépassé","Rapproché"))))))</f>
        <v/>
      </c>
      <c r="K45" s="17">
        <f>IF(A45="","",IF(J45="Rapproché","Aucune action",IF(J45="Doublon","Vérifier les occurrences",IF(J45="Sans vente","Identifier l’encaissement ou la référence",IF(J45="Non encaissé","Vérifier le règlement",IF(J45="Écart montant","Contrôler le montant",IF(AND(J45="Délai dépassé",G45&lt;0),"Contrôler l’ordre des dates",IF(J45="Délai dépassé","Vérifier le délai","À examiner"))))))))</f>
        <v/>
      </c>
    </row>
    <row r="46" ht="23" customHeight="1">
      <c r="A46" s="14" t="n"/>
      <c r="B46" s="21">
        <f>IF(A46="","",SUMIFS('Billetterie'!$G$2:$G$101,'Billetterie'!$C$2:$C$101,A46))</f>
        <v/>
      </c>
      <c r="C46" s="21">
        <f>IF(A46="","",SUMIFS('Encaissements'!$D$2:$D$101,'Encaissements'!$C$2:$C$101,A46))</f>
        <v/>
      </c>
      <c r="D46" s="21">
        <f>IF(A46="","",C46-B46)</f>
        <v/>
      </c>
      <c r="E46" s="27">
        <f>IF(A46="","",IFERROR(_xlfn.XLOOKUP(A46,'Billetterie'!$C$2:$C$101,'Billetterie'!$B$2:$B$101),""))</f>
        <v/>
      </c>
      <c r="F46" s="27">
        <f>IF(A46="","",IFERROR(_xlfn.XLOOKUP(A46,'Encaissements'!$C$2:$C$101,'Encaissements'!$B$2:$B$101),""))</f>
        <v/>
      </c>
      <c r="G46" s="23">
        <f>IF(OR(E46="",F46=""),"",F46-E46)</f>
        <v/>
      </c>
      <c r="H46" s="23">
        <f>IF(A46="","",COUNTIF('Billetterie'!$C$2:$C$101,A46))</f>
        <v/>
      </c>
      <c r="I46" s="23">
        <f>IF(A46="","",COUNTIF('Encaissements'!$C$2:$C$101,A46))</f>
        <v/>
      </c>
      <c r="J46" s="13">
        <f>IF(A46="","",IF(OR(H46&gt;1,I46&gt;1),"Doublon",IF(H46=0,"Sans vente",IF(I46=0,"Non encaissé",IF(ABS(D46)&gt;IFERROR(_xlfn.XLOOKUP("Tolérance montant (€)",'Paramètres'!$A$2:$A$3,'Paramètres'!$B$2:$B$3),0.01),"Écart montant",IF(OR(G46&lt;0,G46&gt;IFERROR(_xlfn.XLOOKUP("Délai maximal (jours)",'Paramètres'!$A$2:$A$3,'Paramètres'!$B$2:$B$3),3)),"Délai dépassé","Rapproché"))))))</f>
        <v/>
      </c>
      <c r="K46" s="13">
        <f>IF(A46="","",IF(J46="Rapproché","Aucune action",IF(J46="Doublon","Vérifier les occurrences",IF(J46="Sans vente","Identifier l’encaissement ou la référence",IF(J46="Non encaissé","Vérifier le règlement",IF(J46="Écart montant","Contrôler le montant",IF(AND(J46="Délai dépassé",G46&lt;0),"Contrôler l’ordre des dates",IF(J46="Délai dépassé","Vérifier le délai","À examiner"))))))))</f>
        <v/>
      </c>
    </row>
    <row r="47" ht="23" customHeight="1">
      <c r="A47" s="14" t="n"/>
      <c r="B47" s="6">
        <f>IF(A47="","",SUMIFS('Billetterie'!$G$2:$G$101,'Billetterie'!$C$2:$C$101,A47))</f>
        <v/>
      </c>
      <c r="C47" s="6">
        <f>IF(A47="","",SUMIFS('Encaissements'!$D$2:$D$101,'Encaissements'!$C$2:$C$101,A47))</f>
        <v/>
      </c>
      <c r="D47" s="6">
        <f>IF(A47="","",C47-B47)</f>
        <v/>
      </c>
      <c r="E47" s="28">
        <f>IF(A47="","",IFERROR(_xlfn.XLOOKUP(A47,'Billetterie'!$C$2:$C$101,'Billetterie'!$B$2:$B$101),""))</f>
        <v/>
      </c>
      <c r="F47" s="28">
        <f>IF(A47="","",IFERROR(_xlfn.XLOOKUP(A47,'Encaissements'!$C$2:$C$101,'Encaissements'!$B$2:$B$101),""))</f>
        <v/>
      </c>
      <c r="G47" s="25">
        <f>IF(OR(E47="",F47=""),"",F47-E47)</f>
        <v/>
      </c>
      <c r="H47" s="25">
        <f>IF(A47="","",COUNTIF('Billetterie'!$C$2:$C$101,A47))</f>
        <v/>
      </c>
      <c r="I47" s="25">
        <f>IF(A47="","",COUNTIF('Encaissements'!$C$2:$C$101,A47))</f>
        <v/>
      </c>
      <c r="J47" s="17">
        <f>IF(A47="","",IF(OR(H47&gt;1,I47&gt;1),"Doublon",IF(H47=0,"Sans vente",IF(I47=0,"Non encaissé",IF(ABS(D47)&gt;IFERROR(_xlfn.XLOOKUP("Tolérance montant (€)",'Paramètres'!$A$2:$A$3,'Paramètres'!$B$2:$B$3),0.01),"Écart montant",IF(OR(G47&lt;0,G47&gt;IFERROR(_xlfn.XLOOKUP("Délai maximal (jours)",'Paramètres'!$A$2:$A$3,'Paramètres'!$B$2:$B$3),3)),"Délai dépassé","Rapproché"))))))</f>
        <v/>
      </c>
      <c r="K47" s="17">
        <f>IF(A47="","",IF(J47="Rapproché","Aucune action",IF(J47="Doublon","Vérifier les occurrences",IF(J47="Sans vente","Identifier l’encaissement ou la référence",IF(J47="Non encaissé","Vérifier le règlement",IF(J47="Écart montant","Contrôler le montant",IF(AND(J47="Délai dépassé",G47&lt;0),"Contrôler l’ordre des dates",IF(J47="Délai dépassé","Vérifier le délai","À examiner"))))))))</f>
        <v/>
      </c>
    </row>
    <row r="48" ht="23" customHeight="1">
      <c r="A48" s="14" t="n"/>
      <c r="B48" s="21">
        <f>IF(A48="","",SUMIFS('Billetterie'!$G$2:$G$101,'Billetterie'!$C$2:$C$101,A48))</f>
        <v/>
      </c>
      <c r="C48" s="21">
        <f>IF(A48="","",SUMIFS('Encaissements'!$D$2:$D$101,'Encaissements'!$C$2:$C$101,A48))</f>
        <v/>
      </c>
      <c r="D48" s="21">
        <f>IF(A48="","",C48-B48)</f>
        <v/>
      </c>
      <c r="E48" s="27">
        <f>IF(A48="","",IFERROR(_xlfn.XLOOKUP(A48,'Billetterie'!$C$2:$C$101,'Billetterie'!$B$2:$B$101),""))</f>
        <v/>
      </c>
      <c r="F48" s="27">
        <f>IF(A48="","",IFERROR(_xlfn.XLOOKUP(A48,'Encaissements'!$C$2:$C$101,'Encaissements'!$B$2:$B$101),""))</f>
        <v/>
      </c>
      <c r="G48" s="23">
        <f>IF(OR(E48="",F48=""),"",F48-E48)</f>
        <v/>
      </c>
      <c r="H48" s="23">
        <f>IF(A48="","",COUNTIF('Billetterie'!$C$2:$C$101,A48))</f>
        <v/>
      </c>
      <c r="I48" s="23">
        <f>IF(A48="","",COUNTIF('Encaissements'!$C$2:$C$101,A48))</f>
        <v/>
      </c>
      <c r="J48" s="13">
        <f>IF(A48="","",IF(OR(H48&gt;1,I48&gt;1),"Doublon",IF(H48=0,"Sans vente",IF(I48=0,"Non encaissé",IF(ABS(D48)&gt;IFERROR(_xlfn.XLOOKUP("Tolérance montant (€)",'Paramètres'!$A$2:$A$3,'Paramètres'!$B$2:$B$3),0.01),"Écart montant",IF(OR(G48&lt;0,G48&gt;IFERROR(_xlfn.XLOOKUP("Délai maximal (jours)",'Paramètres'!$A$2:$A$3,'Paramètres'!$B$2:$B$3),3)),"Délai dépassé","Rapproché"))))))</f>
        <v/>
      </c>
      <c r="K48" s="13">
        <f>IF(A48="","",IF(J48="Rapproché","Aucune action",IF(J48="Doublon","Vérifier les occurrences",IF(J48="Sans vente","Identifier l’encaissement ou la référence",IF(J48="Non encaissé","Vérifier le règlement",IF(J48="Écart montant","Contrôler le montant",IF(AND(J48="Délai dépassé",G48&lt;0),"Contrôler l’ordre des dates",IF(J48="Délai dépassé","Vérifier le délai","À examiner"))))))))</f>
        <v/>
      </c>
    </row>
    <row r="49" ht="23" customHeight="1">
      <c r="A49" s="14" t="n"/>
      <c r="B49" s="6">
        <f>IF(A49="","",SUMIFS('Billetterie'!$G$2:$G$101,'Billetterie'!$C$2:$C$101,A49))</f>
        <v/>
      </c>
      <c r="C49" s="6">
        <f>IF(A49="","",SUMIFS('Encaissements'!$D$2:$D$101,'Encaissements'!$C$2:$C$101,A49))</f>
        <v/>
      </c>
      <c r="D49" s="6">
        <f>IF(A49="","",C49-B49)</f>
        <v/>
      </c>
      <c r="E49" s="28">
        <f>IF(A49="","",IFERROR(_xlfn.XLOOKUP(A49,'Billetterie'!$C$2:$C$101,'Billetterie'!$B$2:$B$101),""))</f>
        <v/>
      </c>
      <c r="F49" s="28">
        <f>IF(A49="","",IFERROR(_xlfn.XLOOKUP(A49,'Encaissements'!$C$2:$C$101,'Encaissements'!$B$2:$B$101),""))</f>
        <v/>
      </c>
      <c r="G49" s="25">
        <f>IF(OR(E49="",F49=""),"",F49-E49)</f>
        <v/>
      </c>
      <c r="H49" s="25">
        <f>IF(A49="","",COUNTIF('Billetterie'!$C$2:$C$101,A49))</f>
        <v/>
      </c>
      <c r="I49" s="25">
        <f>IF(A49="","",COUNTIF('Encaissements'!$C$2:$C$101,A49))</f>
        <v/>
      </c>
      <c r="J49" s="17">
        <f>IF(A49="","",IF(OR(H49&gt;1,I49&gt;1),"Doublon",IF(H49=0,"Sans vente",IF(I49=0,"Non encaissé",IF(ABS(D49)&gt;IFERROR(_xlfn.XLOOKUP("Tolérance montant (€)",'Paramètres'!$A$2:$A$3,'Paramètres'!$B$2:$B$3),0.01),"Écart montant",IF(OR(G49&lt;0,G49&gt;IFERROR(_xlfn.XLOOKUP("Délai maximal (jours)",'Paramètres'!$A$2:$A$3,'Paramètres'!$B$2:$B$3),3)),"Délai dépassé","Rapproché"))))))</f>
        <v/>
      </c>
      <c r="K49" s="17">
        <f>IF(A49="","",IF(J49="Rapproché","Aucune action",IF(J49="Doublon","Vérifier les occurrences",IF(J49="Sans vente","Identifier l’encaissement ou la référence",IF(J49="Non encaissé","Vérifier le règlement",IF(J49="Écart montant","Contrôler le montant",IF(AND(J49="Délai dépassé",G49&lt;0),"Contrôler l’ordre des dates",IF(J49="Délai dépassé","Vérifier le délai","À examiner"))))))))</f>
        <v/>
      </c>
    </row>
    <row r="50" ht="23" customHeight="1">
      <c r="A50" s="14" t="n"/>
      <c r="B50" s="21">
        <f>IF(A50="","",SUMIFS('Billetterie'!$G$2:$G$101,'Billetterie'!$C$2:$C$101,A50))</f>
        <v/>
      </c>
      <c r="C50" s="21">
        <f>IF(A50="","",SUMIFS('Encaissements'!$D$2:$D$101,'Encaissements'!$C$2:$C$101,A50))</f>
        <v/>
      </c>
      <c r="D50" s="21">
        <f>IF(A50="","",C50-B50)</f>
        <v/>
      </c>
      <c r="E50" s="27">
        <f>IF(A50="","",IFERROR(_xlfn.XLOOKUP(A50,'Billetterie'!$C$2:$C$101,'Billetterie'!$B$2:$B$101),""))</f>
        <v/>
      </c>
      <c r="F50" s="27">
        <f>IF(A50="","",IFERROR(_xlfn.XLOOKUP(A50,'Encaissements'!$C$2:$C$101,'Encaissements'!$B$2:$B$101),""))</f>
        <v/>
      </c>
      <c r="G50" s="23">
        <f>IF(OR(E50="",F50=""),"",F50-E50)</f>
        <v/>
      </c>
      <c r="H50" s="23">
        <f>IF(A50="","",COUNTIF('Billetterie'!$C$2:$C$101,A50))</f>
        <v/>
      </c>
      <c r="I50" s="23">
        <f>IF(A50="","",COUNTIF('Encaissements'!$C$2:$C$101,A50))</f>
        <v/>
      </c>
      <c r="J50" s="13">
        <f>IF(A50="","",IF(OR(H50&gt;1,I50&gt;1),"Doublon",IF(H50=0,"Sans vente",IF(I50=0,"Non encaissé",IF(ABS(D50)&gt;IFERROR(_xlfn.XLOOKUP("Tolérance montant (€)",'Paramètres'!$A$2:$A$3,'Paramètres'!$B$2:$B$3),0.01),"Écart montant",IF(OR(G50&lt;0,G50&gt;IFERROR(_xlfn.XLOOKUP("Délai maximal (jours)",'Paramètres'!$A$2:$A$3,'Paramètres'!$B$2:$B$3),3)),"Délai dépassé","Rapproché"))))))</f>
        <v/>
      </c>
      <c r="K50" s="13">
        <f>IF(A50="","",IF(J50="Rapproché","Aucune action",IF(J50="Doublon","Vérifier les occurrences",IF(J50="Sans vente","Identifier l’encaissement ou la référence",IF(J50="Non encaissé","Vérifier le règlement",IF(J50="Écart montant","Contrôler le montant",IF(AND(J50="Délai dépassé",G50&lt;0),"Contrôler l’ordre des dates",IF(J50="Délai dépassé","Vérifier le délai","À examiner"))))))))</f>
        <v/>
      </c>
    </row>
    <row r="51" ht="23" customHeight="1">
      <c r="A51" s="14" t="n"/>
      <c r="B51" s="6">
        <f>IF(A51="","",SUMIFS('Billetterie'!$G$2:$G$101,'Billetterie'!$C$2:$C$101,A51))</f>
        <v/>
      </c>
      <c r="C51" s="6">
        <f>IF(A51="","",SUMIFS('Encaissements'!$D$2:$D$101,'Encaissements'!$C$2:$C$101,A51))</f>
        <v/>
      </c>
      <c r="D51" s="6">
        <f>IF(A51="","",C51-B51)</f>
        <v/>
      </c>
      <c r="E51" s="28">
        <f>IF(A51="","",IFERROR(_xlfn.XLOOKUP(A51,'Billetterie'!$C$2:$C$101,'Billetterie'!$B$2:$B$101),""))</f>
        <v/>
      </c>
      <c r="F51" s="28">
        <f>IF(A51="","",IFERROR(_xlfn.XLOOKUP(A51,'Encaissements'!$C$2:$C$101,'Encaissements'!$B$2:$B$101),""))</f>
        <v/>
      </c>
      <c r="G51" s="25">
        <f>IF(OR(E51="",F51=""),"",F51-E51)</f>
        <v/>
      </c>
      <c r="H51" s="25">
        <f>IF(A51="","",COUNTIF('Billetterie'!$C$2:$C$101,A51))</f>
        <v/>
      </c>
      <c r="I51" s="25">
        <f>IF(A51="","",COUNTIF('Encaissements'!$C$2:$C$101,A51))</f>
        <v/>
      </c>
      <c r="J51" s="17">
        <f>IF(A51="","",IF(OR(H51&gt;1,I51&gt;1),"Doublon",IF(H51=0,"Sans vente",IF(I51=0,"Non encaissé",IF(ABS(D51)&gt;IFERROR(_xlfn.XLOOKUP("Tolérance montant (€)",'Paramètres'!$A$2:$A$3,'Paramètres'!$B$2:$B$3),0.01),"Écart montant",IF(OR(G51&lt;0,G51&gt;IFERROR(_xlfn.XLOOKUP("Délai maximal (jours)",'Paramètres'!$A$2:$A$3,'Paramètres'!$B$2:$B$3),3)),"Délai dépassé","Rapproché"))))))</f>
        <v/>
      </c>
      <c r="K51" s="17">
        <f>IF(A51="","",IF(J51="Rapproché","Aucune action",IF(J51="Doublon","Vérifier les occurrences",IF(J51="Sans vente","Identifier l’encaissement ou la référence",IF(J51="Non encaissé","Vérifier le règlement",IF(J51="Écart montant","Contrôler le montant",IF(AND(J51="Délai dépassé",G51&lt;0),"Contrôler l’ordre des dates",IF(J51="Délai dépassé","Vérifier le délai","À examiner"))))))))</f>
        <v/>
      </c>
    </row>
    <row r="52" ht="23" customHeight="1">
      <c r="A52" s="14" t="n"/>
      <c r="B52" s="21">
        <f>IF(A52="","",SUMIFS('Billetterie'!$G$2:$G$101,'Billetterie'!$C$2:$C$101,A52))</f>
        <v/>
      </c>
      <c r="C52" s="21">
        <f>IF(A52="","",SUMIFS('Encaissements'!$D$2:$D$101,'Encaissements'!$C$2:$C$101,A52))</f>
        <v/>
      </c>
      <c r="D52" s="21">
        <f>IF(A52="","",C52-B52)</f>
        <v/>
      </c>
      <c r="E52" s="27">
        <f>IF(A52="","",IFERROR(_xlfn.XLOOKUP(A52,'Billetterie'!$C$2:$C$101,'Billetterie'!$B$2:$B$101),""))</f>
        <v/>
      </c>
      <c r="F52" s="27">
        <f>IF(A52="","",IFERROR(_xlfn.XLOOKUP(A52,'Encaissements'!$C$2:$C$101,'Encaissements'!$B$2:$B$101),""))</f>
        <v/>
      </c>
      <c r="G52" s="23">
        <f>IF(OR(E52="",F52=""),"",F52-E52)</f>
        <v/>
      </c>
      <c r="H52" s="23">
        <f>IF(A52="","",COUNTIF('Billetterie'!$C$2:$C$101,A52))</f>
        <v/>
      </c>
      <c r="I52" s="23">
        <f>IF(A52="","",COUNTIF('Encaissements'!$C$2:$C$101,A52))</f>
        <v/>
      </c>
      <c r="J52" s="13">
        <f>IF(A52="","",IF(OR(H52&gt;1,I52&gt;1),"Doublon",IF(H52=0,"Sans vente",IF(I52=0,"Non encaissé",IF(ABS(D52)&gt;IFERROR(_xlfn.XLOOKUP("Tolérance montant (€)",'Paramètres'!$A$2:$A$3,'Paramètres'!$B$2:$B$3),0.01),"Écart montant",IF(OR(G52&lt;0,G52&gt;IFERROR(_xlfn.XLOOKUP("Délai maximal (jours)",'Paramètres'!$A$2:$A$3,'Paramètres'!$B$2:$B$3),3)),"Délai dépassé","Rapproché"))))))</f>
        <v/>
      </c>
      <c r="K52" s="13">
        <f>IF(A52="","",IF(J52="Rapproché","Aucune action",IF(J52="Doublon","Vérifier les occurrences",IF(J52="Sans vente","Identifier l’encaissement ou la référence",IF(J52="Non encaissé","Vérifier le règlement",IF(J52="Écart montant","Contrôler le montant",IF(AND(J52="Délai dépassé",G52&lt;0),"Contrôler l’ordre des dates",IF(J52="Délai dépassé","Vérifier le délai","À examiner"))))))))</f>
        <v/>
      </c>
    </row>
    <row r="53" ht="23" customHeight="1">
      <c r="A53" s="14" t="n"/>
      <c r="B53" s="6">
        <f>IF(A53="","",SUMIFS('Billetterie'!$G$2:$G$101,'Billetterie'!$C$2:$C$101,A53))</f>
        <v/>
      </c>
      <c r="C53" s="6">
        <f>IF(A53="","",SUMIFS('Encaissements'!$D$2:$D$101,'Encaissements'!$C$2:$C$101,A53))</f>
        <v/>
      </c>
      <c r="D53" s="6">
        <f>IF(A53="","",C53-B53)</f>
        <v/>
      </c>
      <c r="E53" s="28">
        <f>IF(A53="","",IFERROR(_xlfn.XLOOKUP(A53,'Billetterie'!$C$2:$C$101,'Billetterie'!$B$2:$B$101),""))</f>
        <v/>
      </c>
      <c r="F53" s="28">
        <f>IF(A53="","",IFERROR(_xlfn.XLOOKUP(A53,'Encaissements'!$C$2:$C$101,'Encaissements'!$B$2:$B$101),""))</f>
        <v/>
      </c>
      <c r="G53" s="25">
        <f>IF(OR(E53="",F53=""),"",F53-E53)</f>
        <v/>
      </c>
      <c r="H53" s="25">
        <f>IF(A53="","",COUNTIF('Billetterie'!$C$2:$C$101,A53))</f>
        <v/>
      </c>
      <c r="I53" s="25">
        <f>IF(A53="","",COUNTIF('Encaissements'!$C$2:$C$101,A53))</f>
        <v/>
      </c>
      <c r="J53" s="17">
        <f>IF(A53="","",IF(OR(H53&gt;1,I53&gt;1),"Doublon",IF(H53=0,"Sans vente",IF(I53=0,"Non encaissé",IF(ABS(D53)&gt;IFERROR(_xlfn.XLOOKUP("Tolérance montant (€)",'Paramètres'!$A$2:$A$3,'Paramètres'!$B$2:$B$3),0.01),"Écart montant",IF(OR(G53&lt;0,G53&gt;IFERROR(_xlfn.XLOOKUP("Délai maximal (jours)",'Paramètres'!$A$2:$A$3,'Paramètres'!$B$2:$B$3),3)),"Délai dépassé","Rapproché"))))))</f>
        <v/>
      </c>
      <c r="K53" s="17">
        <f>IF(A53="","",IF(J53="Rapproché","Aucune action",IF(J53="Doublon","Vérifier les occurrences",IF(J53="Sans vente","Identifier l’encaissement ou la référence",IF(J53="Non encaissé","Vérifier le règlement",IF(J53="Écart montant","Contrôler le montant",IF(AND(J53="Délai dépassé",G53&lt;0),"Contrôler l’ordre des dates",IF(J53="Délai dépassé","Vérifier le délai","À examiner"))))))))</f>
        <v/>
      </c>
    </row>
    <row r="54" ht="23" customHeight="1">
      <c r="A54" s="14" t="n"/>
      <c r="B54" s="21">
        <f>IF(A54="","",SUMIFS('Billetterie'!$G$2:$G$101,'Billetterie'!$C$2:$C$101,A54))</f>
        <v/>
      </c>
      <c r="C54" s="21">
        <f>IF(A54="","",SUMIFS('Encaissements'!$D$2:$D$101,'Encaissements'!$C$2:$C$101,A54))</f>
        <v/>
      </c>
      <c r="D54" s="21">
        <f>IF(A54="","",C54-B54)</f>
        <v/>
      </c>
      <c r="E54" s="27">
        <f>IF(A54="","",IFERROR(_xlfn.XLOOKUP(A54,'Billetterie'!$C$2:$C$101,'Billetterie'!$B$2:$B$101),""))</f>
        <v/>
      </c>
      <c r="F54" s="27">
        <f>IF(A54="","",IFERROR(_xlfn.XLOOKUP(A54,'Encaissements'!$C$2:$C$101,'Encaissements'!$B$2:$B$101),""))</f>
        <v/>
      </c>
      <c r="G54" s="23">
        <f>IF(OR(E54="",F54=""),"",F54-E54)</f>
        <v/>
      </c>
      <c r="H54" s="23">
        <f>IF(A54="","",COUNTIF('Billetterie'!$C$2:$C$101,A54))</f>
        <v/>
      </c>
      <c r="I54" s="23">
        <f>IF(A54="","",COUNTIF('Encaissements'!$C$2:$C$101,A54))</f>
        <v/>
      </c>
      <c r="J54" s="13">
        <f>IF(A54="","",IF(OR(H54&gt;1,I54&gt;1),"Doublon",IF(H54=0,"Sans vente",IF(I54=0,"Non encaissé",IF(ABS(D54)&gt;IFERROR(_xlfn.XLOOKUP("Tolérance montant (€)",'Paramètres'!$A$2:$A$3,'Paramètres'!$B$2:$B$3),0.01),"Écart montant",IF(OR(G54&lt;0,G54&gt;IFERROR(_xlfn.XLOOKUP("Délai maximal (jours)",'Paramètres'!$A$2:$A$3,'Paramètres'!$B$2:$B$3),3)),"Délai dépassé","Rapproché"))))))</f>
        <v/>
      </c>
      <c r="K54" s="13">
        <f>IF(A54="","",IF(J54="Rapproché","Aucune action",IF(J54="Doublon","Vérifier les occurrences",IF(J54="Sans vente","Identifier l’encaissement ou la référence",IF(J54="Non encaissé","Vérifier le règlement",IF(J54="Écart montant","Contrôler le montant",IF(AND(J54="Délai dépassé",G54&lt;0),"Contrôler l’ordre des dates",IF(J54="Délai dépassé","Vérifier le délai","À examiner"))))))))</f>
        <v/>
      </c>
    </row>
    <row r="55" ht="23" customHeight="1">
      <c r="A55" s="14" t="n"/>
      <c r="B55" s="6">
        <f>IF(A55="","",SUMIFS('Billetterie'!$G$2:$G$101,'Billetterie'!$C$2:$C$101,A55))</f>
        <v/>
      </c>
      <c r="C55" s="6">
        <f>IF(A55="","",SUMIFS('Encaissements'!$D$2:$D$101,'Encaissements'!$C$2:$C$101,A55))</f>
        <v/>
      </c>
      <c r="D55" s="6">
        <f>IF(A55="","",C55-B55)</f>
        <v/>
      </c>
      <c r="E55" s="28">
        <f>IF(A55="","",IFERROR(_xlfn.XLOOKUP(A55,'Billetterie'!$C$2:$C$101,'Billetterie'!$B$2:$B$101),""))</f>
        <v/>
      </c>
      <c r="F55" s="28">
        <f>IF(A55="","",IFERROR(_xlfn.XLOOKUP(A55,'Encaissements'!$C$2:$C$101,'Encaissements'!$B$2:$B$101),""))</f>
        <v/>
      </c>
      <c r="G55" s="25">
        <f>IF(OR(E55="",F55=""),"",F55-E55)</f>
        <v/>
      </c>
      <c r="H55" s="25">
        <f>IF(A55="","",COUNTIF('Billetterie'!$C$2:$C$101,A55))</f>
        <v/>
      </c>
      <c r="I55" s="25">
        <f>IF(A55="","",COUNTIF('Encaissements'!$C$2:$C$101,A55))</f>
        <v/>
      </c>
      <c r="J55" s="17">
        <f>IF(A55="","",IF(OR(H55&gt;1,I55&gt;1),"Doublon",IF(H55=0,"Sans vente",IF(I55=0,"Non encaissé",IF(ABS(D55)&gt;IFERROR(_xlfn.XLOOKUP("Tolérance montant (€)",'Paramètres'!$A$2:$A$3,'Paramètres'!$B$2:$B$3),0.01),"Écart montant",IF(OR(G55&lt;0,G55&gt;IFERROR(_xlfn.XLOOKUP("Délai maximal (jours)",'Paramètres'!$A$2:$A$3,'Paramètres'!$B$2:$B$3),3)),"Délai dépassé","Rapproché"))))))</f>
        <v/>
      </c>
      <c r="K55" s="17">
        <f>IF(A55="","",IF(J55="Rapproché","Aucune action",IF(J55="Doublon","Vérifier les occurrences",IF(J55="Sans vente","Identifier l’encaissement ou la référence",IF(J55="Non encaissé","Vérifier le règlement",IF(J55="Écart montant","Contrôler le montant",IF(AND(J55="Délai dépassé",G55&lt;0),"Contrôler l’ordre des dates",IF(J55="Délai dépassé","Vérifier le délai","À examiner"))))))))</f>
        <v/>
      </c>
    </row>
    <row r="56" ht="23" customHeight="1">
      <c r="A56" s="14" t="n"/>
      <c r="B56" s="21">
        <f>IF(A56="","",SUMIFS('Billetterie'!$G$2:$G$101,'Billetterie'!$C$2:$C$101,A56))</f>
        <v/>
      </c>
      <c r="C56" s="21">
        <f>IF(A56="","",SUMIFS('Encaissements'!$D$2:$D$101,'Encaissements'!$C$2:$C$101,A56))</f>
        <v/>
      </c>
      <c r="D56" s="21">
        <f>IF(A56="","",C56-B56)</f>
        <v/>
      </c>
      <c r="E56" s="27">
        <f>IF(A56="","",IFERROR(_xlfn.XLOOKUP(A56,'Billetterie'!$C$2:$C$101,'Billetterie'!$B$2:$B$101),""))</f>
        <v/>
      </c>
      <c r="F56" s="27">
        <f>IF(A56="","",IFERROR(_xlfn.XLOOKUP(A56,'Encaissements'!$C$2:$C$101,'Encaissements'!$B$2:$B$101),""))</f>
        <v/>
      </c>
      <c r="G56" s="23">
        <f>IF(OR(E56="",F56=""),"",F56-E56)</f>
        <v/>
      </c>
      <c r="H56" s="23">
        <f>IF(A56="","",COUNTIF('Billetterie'!$C$2:$C$101,A56))</f>
        <v/>
      </c>
      <c r="I56" s="23">
        <f>IF(A56="","",COUNTIF('Encaissements'!$C$2:$C$101,A56))</f>
        <v/>
      </c>
      <c r="J56" s="13">
        <f>IF(A56="","",IF(OR(H56&gt;1,I56&gt;1),"Doublon",IF(H56=0,"Sans vente",IF(I56=0,"Non encaissé",IF(ABS(D56)&gt;IFERROR(_xlfn.XLOOKUP("Tolérance montant (€)",'Paramètres'!$A$2:$A$3,'Paramètres'!$B$2:$B$3),0.01),"Écart montant",IF(OR(G56&lt;0,G56&gt;IFERROR(_xlfn.XLOOKUP("Délai maximal (jours)",'Paramètres'!$A$2:$A$3,'Paramètres'!$B$2:$B$3),3)),"Délai dépassé","Rapproché"))))))</f>
        <v/>
      </c>
      <c r="K56" s="13">
        <f>IF(A56="","",IF(J56="Rapproché","Aucune action",IF(J56="Doublon","Vérifier les occurrences",IF(J56="Sans vente","Identifier l’encaissement ou la référence",IF(J56="Non encaissé","Vérifier le règlement",IF(J56="Écart montant","Contrôler le montant",IF(AND(J56="Délai dépassé",G56&lt;0),"Contrôler l’ordre des dates",IF(J56="Délai dépassé","Vérifier le délai","À examiner"))))))))</f>
        <v/>
      </c>
    </row>
    <row r="57" ht="23" customHeight="1">
      <c r="A57" s="14" t="n"/>
      <c r="B57" s="6">
        <f>IF(A57="","",SUMIFS('Billetterie'!$G$2:$G$101,'Billetterie'!$C$2:$C$101,A57))</f>
        <v/>
      </c>
      <c r="C57" s="6">
        <f>IF(A57="","",SUMIFS('Encaissements'!$D$2:$D$101,'Encaissements'!$C$2:$C$101,A57))</f>
        <v/>
      </c>
      <c r="D57" s="6">
        <f>IF(A57="","",C57-B57)</f>
        <v/>
      </c>
      <c r="E57" s="28">
        <f>IF(A57="","",IFERROR(_xlfn.XLOOKUP(A57,'Billetterie'!$C$2:$C$101,'Billetterie'!$B$2:$B$101),""))</f>
        <v/>
      </c>
      <c r="F57" s="28">
        <f>IF(A57="","",IFERROR(_xlfn.XLOOKUP(A57,'Encaissements'!$C$2:$C$101,'Encaissements'!$B$2:$B$101),""))</f>
        <v/>
      </c>
      <c r="G57" s="25">
        <f>IF(OR(E57="",F57=""),"",F57-E57)</f>
        <v/>
      </c>
      <c r="H57" s="25">
        <f>IF(A57="","",COUNTIF('Billetterie'!$C$2:$C$101,A57))</f>
        <v/>
      </c>
      <c r="I57" s="25">
        <f>IF(A57="","",COUNTIF('Encaissements'!$C$2:$C$101,A57))</f>
        <v/>
      </c>
      <c r="J57" s="17">
        <f>IF(A57="","",IF(OR(H57&gt;1,I57&gt;1),"Doublon",IF(H57=0,"Sans vente",IF(I57=0,"Non encaissé",IF(ABS(D57)&gt;IFERROR(_xlfn.XLOOKUP("Tolérance montant (€)",'Paramètres'!$A$2:$A$3,'Paramètres'!$B$2:$B$3),0.01),"Écart montant",IF(OR(G57&lt;0,G57&gt;IFERROR(_xlfn.XLOOKUP("Délai maximal (jours)",'Paramètres'!$A$2:$A$3,'Paramètres'!$B$2:$B$3),3)),"Délai dépassé","Rapproché"))))))</f>
        <v/>
      </c>
      <c r="K57" s="17">
        <f>IF(A57="","",IF(J57="Rapproché","Aucune action",IF(J57="Doublon","Vérifier les occurrences",IF(J57="Sans vente","Identifier l’encaissement ou la référence",IF(J57="Non encaissé","Vérifier le règlement",IF(J57="Écart montant","Contrôler le montant",IF(AND(J57="Délai dépassé",G57&lt;0),"Contrôler l’ordre des dates",IF(J57="Délai dépassé","Vérifier le délai","À examiner"))))))))</f>
        <v/>
      </c>
    </row>
    <row r="58" ht="23" customHeight="1">
      <c r="A58" s="14" t="n"/>
      <c r="B58" s="21">
        <f>IF(A58="","",SUMIFS('Billetterie'!$G$2:$G$101,'Billetterie'!$C$2:$C$101,A58))</f>
        <v/>
      </c>
      <c r="C58" s="21">
        <f>IF(A58="","",SUMIFS('Encaissements'!$D$2:$D$101,'Encaissements'!$C$2:$C$101,A58))</f>
        <v/>
      </c>
      <c r="D58" s="21">
        <f>IF(A58="","",C58-B58)</f>
        <v/>
      </c>
      <c r="E58" s="27">
        <f>IF(A58="","",IFERROR(_xlfn.XLOOKUP(A58,'Billetterie'!$C$2:$C$101,'Billetterie'!$B$2:$B$101),""))</f>
        <v/>
      </c>
      <c r="F58" s="27">
        <f>IF(A58="","",IFERROR(_xlfn.XLOOKUP(A58,'Encaissements'!$C$2:$C$101,'Encaissements'!$B$2:$B$101),""))</f>
        <v/>
      </c>
      <c r="G58" s="23">
        <f>IF(OR(E58="",F58=""),"",F58-E58)</f>
        <v/>
      </c>
      <c r="H58" s="23">
        <f>IF(A58="","",COUNTIF('Billetterie'!$C$2:$C$101,A58))</f>
        <v/>
      </c>
      <c r="I58" s="23">
        <f>IF(A58="","",COUNTIF('Encaissements'!$C$2:$C$101,A58))</f>
        <v/>
      </c>
      <c r="J58" s="13">
        <f>IF(A58="","",IF(OR(H58&gt;1,I58&gt;1),"Doublon",IF(H58=0,"Sans vente",IF(I58=0,"Non encaissé",IF(ABS(D58)&gt;IFERROR(_xlfn.XLOOKUP("Tolérance montant (€)",'Paramètres'!$A$2:$A$3,'Paramètres'!$B$2:$B$3),0.01),"Écart montant",IF(OR(G58&lt;0,G58&gt;IFERROR(_xlfn.XLOOKUP("Délai maximal (jours)",'Paramètres'!$A$2:$A$3,'Paramètres'!$B$2:$B$3),3)),"Délai dépassé","Rapproché"))))))</f>
        <v/>
      </c>
      <c r="K58" s="13">
        <f>IF(A58="","",IF(J58="Rapproché","Aucune action",IF(J58="Doublon","Vérifier les occurrences",IF(J58="Sans vente","Identifier l’encaissement ou la référence",IF(J58="Non encaissé","Vérifier le règlement",IF(J58="Écart montant","Contrôler le montant",IF(AND(J58="Délai dépassé",G58&lt;0),"Contrôler l’ordre des dates",IF(J58="Délai dépassé","Vérifier le délai","À examiner"))))))))</f>
        <v/>
      </c>
    </row>
    <row r="59" ht="23" customHeight="1">
      <c r="A59" s="14" t="n"/>
      <c r="B59" s="6">
        <f>IF(A59="","",SUMIFS('Billetterie'!$G$2:$G$101,'Billetterie'!$C$2:$C$101,A59))</f>
        <v/>
      </c>
      <c r="C59" s="6">
        <f>IF(A59="","",SUMIFS('Encaissements'!$D$2:$D$101,'Encaissements'!$C$2:$C$101,A59))</f>
        <v/>
      </c>
      <c r="D59" s="6">
        <f>IF(A59="","",C59-B59)</f>
        <v/>
      </c>
      <c r="E59" s="28">
        <f>IF(A59="","",IFERROR(_xlfn.XLOOKUP(A59,'Billetterie'!$C$2:$C$101,'Billetterie'!$B$2:$B$101),""))</f>
        <v/>
      </c>
      <c r="F59" s="28">
        <f>IF(A59="","",IFERROR(_xlfn.XLOOKUP(A59,'Encaissements'!$C$2:$C$101,'Encaissements'!$B$2:$B$101),""))</f>
        <v/>
      </c>
      <c r="G59" s="25">
        <f>IF(OR(E59="",F59=""),"",F59-E59)</f>
        <v/>
      </c>
      <c r="H59" s="25">
        <f>IF(A59="","",COUNTIF('Billetterie'!$C$2:$C$101,A59))</f>
        <v/>
      </c>
      <c r="I59" s="25">
        <f>IF(A59="","",COUNTIF('Encaissements'!$C$2:$C$101,A59))</f>
        <v/>
      </c>
      <c r="J59" s="17">
        <f>IF(A59="","",IF(OR(H59&gt;1,I59&gt;1),"Doublon",IF(H59=0,"Sans vente",IF(I59=0,"Non encaissé",IF(ABS(D59)&gt;IFERROR(_xlfn.XLOOKUP("Tolérance montant (€)",'Paramètres'!$A$2:$A$3,'Paramètres'!$B$2:$B$3),0.01),"Écart montant",IF(OR(G59&lt;0,G59&gt;IFERROR(_xlfn.XLOOKUP("Délai maximal (jours)",'Paramètres'!$A$2:$A$3,'Paramètres'!$B$2:$B$3),3)),"Délai dépassé","Rapproché"))))))</f>
        <v/>
      </c>
      <c r="K59" s="17">
        <f>IF(A59="","",IF(J59="Rapproché","Aucune action",IF(J59="Doublon","Vérifier les occurrences",IF(J59="Sans vente","Identifier l’encaissement ou la référence",IF(J59="Non encaissé","Vérifier le règlement",IF(J59="Écart montant","Contrôler le montant",IF(AND(J59="Délai dépassé",G59&lt;0),"Contrôler l’ordre des dates",IF(J59="Délai dépassé","Vérifier le délai","À examiner"))))))))</f>
        <v/>
      </c>
    </row>
    <row r="60" ht="23" customHeight="1">
      <c r="A60" s="14" t="n"/>
      <c r="B60" s="21">
        <f>IF(A60="","",SUMIFS('Billetterie'!$G$2:$G$101,'Billetterie'!$C$2:$C$101,A60))</f>
        <v/>
      </c>
      <c r="C60" s="21">
        <f>IF(A60="","",SUMIFS('Encaissements'!$D$2:$D$101,'Encaissements'!$C$2:$C$101,A60))</f>
        <v/>
      </c>
      <c r="D60" s="21">
        <f>IF(A60="","",C60-B60)</f>
        <v/>
      </c>
      <c r="E60" s="27">
        <f>IF(A60="","",IFERROR(_xlfn.XLOOKUP(A60,'Billetterie'!$C$2:$C$101,'Billetterie'!$B$2:$B$101),""))</f>
        <v/>
      </c>
      <c r="F60" s="27">
        <f>IF(A60="","",IFERROR(_xlfn.XLOOKUP(A60,'Encaissements'!$C$2:$C$101,'Encaissements'!$B$2:$B$101),""))</f>
        <v/>
      </c>
      <c r="G60" s="23">
        <f>IF(OR(E60="",F60=""),"",F60-E60)</f>
        <v/>
      </c>
      <c r="H60" s="23">
        <f>IF(A60="","",COUNTIF('Billetterie'!$C$2:$C$101,A60))</f>
        <v/>
      </c>
      <c r="I60" s="23">
        <f>IF(A60="","",COUNTIF('Encaissements'!$C$2:$C$101,A60))</f>
        <v/>
      </c>
      <c r="J60" s="13">
        <f>IF(A60="","",IF(OR(H60&gt;1,I60&gt;1),"Doublon",IF(H60=0,"Sans vente",IF(I60=0,"Non encaissé",IF(ABS(D60)&gt;IFERROR(_xlfn.XLOOKUP("Tolérance montant (€)",'Paramètres'!$A$2:$A$3,'Paramètres'!$B$2:$B$3),0.01),"Écart montant",IF(OR(G60&lt;0,G60&gt;IFERROR(_xlfn.XLOOKUP("Délai maximal (jours)",'Paramètres'!$A$2:$A$3,'Paramètres'!$B$2:$B$3),3)),"Délai dépassé","Rapproché"))))))</f>
        <v/>
      </c>
      <c r="K60" s="13">
        <f>IF(A60="","",IF(J60="Rapproché","Aucune action",IF(J60="Doublon","Vérifier les occurrences",IF(J60="Sans vente","Identifier l’encaissement ou la référence",IF(J60="Non encaissé","Vérifier le règlement",IF(J60="Écart montant","Contrôler le montant",IF(AND(J60="Délai dépassé",G60&lt;0),"Contrôler l’ordre des dates",IF(J60="Délai dépassé","Vérifier le délai","À examiner"))))))))</f>
        <v/>
      </c>
    </row>
    <row r="61" ht="23" customHeight="1">
      <c r="A61" s="14" t="n"/>
      <c r="B61" s="6">
        <f>IF(A61="","",SUMIFS('Billetterie'!$G$2:$G$101,'Billetterie'!$C$2:$C$101,A61))</f>
        <v/>
      </c>
      <c r="C61" s="6">
        <f>IF(A61="","",SUMIFS('Encaissements'!$D$2:$D$101,'Encaissements'!$C$2:$C$101,A61))</f>
        <v/>
      </c>
      <c r="D61" s="6">
        <f>IF(A61="","",C61-B61)</f>
        <v/>
      </c>
      <c r="E61" s="28">
        <f>IF(A61="","",IFERROR(_xlfn.XLOOKUP(A61,'Billetterie'!$C$2:$C$101,'Billetterie'!$B$2:$B$101),""))</f>
        <v/>
      </c>
      <c r="F61" s="28">
        <f>IF(A61="","",IFERROR(_xlfn.XLOOKUP(A61,'Encaissements'!$C$2:$C$101,'Encaissements'!$B$2:$B$101),""))</f>
        <v/>
      </c>
      <c r="G61" s="25">
        <f>IF(OR(E61="",F61=""),"",F61-E61)</f>
        <v/>
      </c>
      <c r="H61" s="25">
        <f>IF(A61="","",COUNTIF('Billetterie'!$C$2:$C$101,A61))</f>
        <v/>
      </c>
      <c r="I61" s="25">
        <f>IF(A61="","",COUNTIF('Encaissements'!$C$2:$C$101,A61))</f>
        <v/>
      </c>
      <c r="J61" s="17">
        <f>IF(A61="","",IF(OR(H61&gt;1,I61&gt;1),"Doublon",IF(H61=0,"Sans vente",IF(I61=0,"Non encaissé",IF(ABS(D61)&gt;IFERROR(_xlfn.XLOOKUP("Tolérance montant (€)",'Paramètres'!$A$2:$A$3,'Paramètres'!$B$2:$B$3),0.01),"Écart montant",IF(OR(G61&lt;0,G61&gt;IFERROR(_xlfn.XLOOKUP("Délai maximal (jours)",'Paramètres'!$A$2:$A$3,'Paramètres'!$B$2:$B$3),3)),"Délai dépassé","Rapproché"))))))</f>
        <v/>
      </c>
      <c r="K61" s="17">
        <f>IF(A61="","",IF(J61="Rapproché","Aucune action",IF(J61="Doublon","Vérifier les occurrences",IF(J61="Sans vente","Identifier l’encaissement ou la référence",IF(J61="Non encaissé","Vérifier le règlement",IF(J61="Écart montant","Contrôler le montant",IF(AND(J61="Délai dépassé",G61&lt;0),"Contrôler l’ordre des dates",IF(J61="Délai dépassé","Vérifier le délai","À examiner"))))))))</f>
        <v/>
      </c>
    </row>
    <row r="62" ht="23" customHeight="1">
      <c r="A62" s="14" t="n"/>
      <c r="B62" s="21">
        <f>IF(A62="","",SUMIFS('Billetterie'!$G$2:$G$101,'Billetterie'!$C$2:$C$101,A62))</f>
        <v/>
      </c>
      <c r="C62" s="21">
        <f>IF(A62="","",SUMIFS('Encaissements'!$D$2:$D$101,'Encaissements'!$C$2:$C$101,A62))</f>
        <v/>
      </c>
      <c r="D62" s="21">
        <f>IF(A62="","",C62-B62)</f>
        <v/>
      </c>
      <c r="E62" s="27">
        <f>IF(A62="","",IFERROR(_xlfn.XLOOKUP(A62,'Billetterie'!$C$2:$C$101,'Billetterie'!$B$2:$B$101),""))</f>
        <v/>
      </c>
      <c r="F62" s="27">
        <f>IF(A62="","",IFERROR(_xlfn.XLOOKUP(A62,'Encaissements'!$C$2:$C$101,'Encaissements'!$B$2:$B$101),""))</f>
        <v/>
      </c>
      <c r="G62" s="23">
        <f>IF(OR(E62="",F62=""),"",F62-E62)</f>
        <v/>
      </c>
      <c r="H62" s="23">
        <f>IF(A62="","",COUNTIF('Billetterie'!$C$2:$C$101,A62))</f>
        <v/>
      </c>
      <c r="I62" s="23">
        <f>IF(A62="","",COUNTIF('Encaissements'!$C$2:$C$101,A62))</f>
        <v/>
      </c>
      <c r="J62" s="13">
        <f>IF(A62="","",IF(OR(H62&gt;1,I62&gt;1),"Doublon",IF(H62=0,"Sans vente",IF(I62=0,"Non encaissé",IF(ABS(D62)&gt;IFERROR(_xlfn.XLOOKUP("Tolérance montant (€)",'Paramètres'!$A$2:$A$3,'Paramètres'!$B$2:$B$3),0.01),"Écart montant",IF(OR(G62&lt;0,G62&gt;IFERROR(_xlfn.XLOOKUP("Délai maximal (jours)",'Paramètres'!$A$2:$A$3,'Paramètres'!$B$2:$B$3),3)),"Délai dépassé","Rapproché"))))))</f>
        <v/>
      </c>
      <c r="K62" s="13">
        <f>IF(A62="","",IF(J62="Rapproché","Aucune action",IF(J62="Doublon","Vérifier les occurrences",IF(J62="Sans vente","Identifier l’encaissement ou la référence",IF(J62="Non encaissé","Vérifier le règlement",IF(J62="Écart montant","Contrôler le montant",IF(AND(J62="Délai dépassé",G62&lt;0),"Contrôler l’ordre des dates",IF(J62="Délai dépassé","Vérifier le délai","À examiner"))))))))</f>
        <v/>
      </c>
    </row>
    <row r="63" ht="23" customHeight="1">
      <c r="A63" s="14" t="n"/>
      <c r="B63" s="6">
        <f>IF(A63="","",SUMIFS('Billetterie'!$G$2:$G$101,'Billetterie'!$C$2:$C$101,A63))</f>
        <v/>
      </c>
      <c r="C63" s="6">
        <f>IF(A63="","",SUMIFS('Encaissements'!$D$2:$D$101,'Encaissements'!$C$2:$C$101,A63))</f>
        <v/>
      </c>
      <c r="D63" s="6">
        <f>IF(A63="","",C63-B63)</f>
        <v/>
      </c>
      <c r="E63" s="28">
        <f>IF(A63="","",IFERROR(_xlfn.XLOOKUP(A63,'Billetterie'!$C$2:$C$101,'Billetterie'!$B$2:$B$101),""))</f>
        <v/>
      </c>
      <c r="F63" s="28">
        <f>IF(A63="","",IFERROR(_xlfn.XLOOKUP(A63,'Encaissements'!$C$2:$C$101,'Encaissements'!$B$2:$B$101),""))</f>
        <v/>
      </c>
      <c r="G63" s="25">
        <f>IF(OR(E63="",F63=""),"",F63-E63)</f>
        <v/>
      </c>
      <c r="H63" s="25">
        <f>IF(A63="","",COUNTIF('Billetterie'!$C$2:$C$101,A63))</f>
        <v/>
      </c>
      <c r="I63" s="25">
        <f>IF(A63="","",COUNTIF('Encaissements'!$C$2:$C$101,A63))</f>
        <v/>
      </c>
      <c r="J63" s="17">
        <f>IF(A63="","",IF(OR(H63&gt;1,I63&gt;1),"Doublon",IF(H63=0,"Sans vente",IF(I63=0,"Non encaissé",IF(ABS(D63)&gt;IFERROR(_xlfn.XLOOKUP("Tolérance montant (€)",'Paramètres'!$A$2:$A$3,'Paramètres'!$B$2:$B$3),0.01),"Écart montant",IF(OR(G63&lt;0,G63&gt;IFERROR(_xlfn.XLOOKUP("Délai maximal (jours)",'Paramètres'!$A$2:$A$3,'Paramètres'!$B$2:$B$3),3)),"Délai dépassé","Rapproché"))))))</f>
        <v/>
      </c>
      <c r="K63" s="17">
        <f>IF(A63="","",IF(J63="Rapproché","Aucune action",IF(J63="Doublon","Vérifier les occurrences",IF(J63="Sans vente","Identifier l’encaissement ou la référence",IF(J63="Non encaissé","Vérifier le règlement",IF(J63="Écart montant","Contrôler le montant",IF(AND(J63="Délai dépassé",G63&lt;0),"Contrôler l’ordre des dates",IF(J63="Délai dépassé","Vérifier le délai","À examiner"))))))))</f>
        <v/>
      </c>
    </row>
    <row r="64" ht="23" customHeight="1">
      <c r="A64" s="14" t="n"/>
      <c r="B64" s="21">
        <f>IF(A64="","",SUMIFS('Billetterie'!$G$2:$G$101,'Billetterie'!$C$2:$C$101,A64))</f>
        <v/>
      </c>
      <c r="C64" s="21">
        <f>IF(A64="","",SUMIFS('Encaissements'!$D$2:$D$101,'Encaissements'!$C$2:$C$101,A64))</f>
        <v/>
      </c>
      <c r="D64" s="21">
        <f>IF(A64="","",C64-B64)</f>
        <v/>
      </c>
      <c r="E64" s="27">
        <f>IF(A64="","",IFERROR(_xlfn.XLOOKUP(A64,'Billetterie'!$C$2:$C$101,'Billetterie'!$B$2:$B$101),""))</f>
        <v/>
      </c>
      <c r="F64" s="27">
        <f>IF(A64="","",IFERROR(_xlfn.XLOOKUP(A64,'Encaissements'!$C$2:$C$101,'Encaissements'!$B$2:$B$101),""))</f>
        <v/>
      </c>
      <c r="G64" s="23">
        <f>IF(OR(E64="",F64=""),"",F64-E64)</f>
        <v/>
      </c>
      <c r="H64" s="23">
        <f>IF(A64="","",COUNTIF('Billetterie'!$C$2:$C$101,A64))</f>
        <v/>
      </c>
      <c r="I64" s="23">
        <f>IF(A64="","",COUNTIF('Encaissements'!$C$2:$C$101,A64))</f>
        <v/>
      </c>
      <c r="J64" s="13">
        <f>IF(A64="","",IF(OR(H64&gt;1,I64&gt;1),"Doublon",IF(H64=0,"Sans vente",IF(I64=0,"Non encaissé",IF(ABS(D64)&gt;IFERROR(_xlfn.XLOOKUP("Tolérance montant (€)",'Paramètres'!$A$2:$A$3,'Paramètres'!$B$2:$B$3),0.01),"Écart montant",IF(OR(G64&lt;0,G64&gt;IFERROR(_xlfn.XLOOKUP("Délai maximal (jours)",'Paramètres'!$A$2:$A$3,'Paramètres'!$B$2:$B$3),3)),"Délai dépassé","Rapproché"))))))</f>
        <v/>
      </c>
      <c r="K64" s="13">
        <f>IF(A64="","",IF(J64="Rapproché","Aucune action",IF(J64="Doublon","Vérifier les occurrences",IF(J64="Sans vente","Identifier l’encaissement ou la référence",IF(J64="Non encaissé","Vérifier le règlement",IF(J64="Écart montant","Contrôler le montant",IF(AND(J64="Délai dépassé",G64&lt;0),"Contrôler l’ordre des dates",IF(J64="Délai dépassé","Vérifier le délai","À examiner"))))))))</f>
        <v/>
      </c>
    </row>
    <row r="65" ht="23" customHeight="1">
      <c r="A65" s="14" t="n"/>
      <c r="B65" s="6">
        <f>IF(A65="","",SUMIFS('Billetterie'!$G$2:$G$101,'Billetterie'!$C$2:$C$101,A65))</f>
        <v/>
      </c>
      <c r="C65" s="6">
        <f>IF(A65="","",SUMIFS('Encaissements'!$D$2:$D$101,'Encaissements'!$C$2:$C$101,A65))</f>
        <v/>
      </c>
      <c r="D65" s="6">
        <f>IF(A65="","",C65-B65)</f>
        <v/>
      </c>
      <c r="E65" s="28">
        <f>IF(A65="","",IFERROR(_xlfn.XLOOKUP(A65,'Billetterie'!$C$2:$C$101,'Billetterie'!$B$2:$B$101),""))</f>
        <v/>
      </c>
      <c r="F65" s="28">
        <f>IF(A65="","",IFERROR(_xlfn.XLOOKUP(A65,'Encaissements'!$C$2:$C$101,'Encaissements'!$B$2:$B$101),""))</f>
        <v/>
      </c>
      <c r="G65" s="25">
        <f>IF(OR(E65="",F65=""),"",F65-E65)</f>
        <v/>
      </c>
      <c r="H65" s="25">
        <f>IF(A65="","",COUNTIF('Billetterie'!$C$2:$C$101,A65))</f>
        <v/>
      </c>
      <c r="I65" s="25">
        <f>IF(A65="","",COUNTIF('Encaissements'!$C$2:$C$101,A65))</f>
        <v/>
      </c>
      <c r="J65" s="17">
        <f>IF(A65="","",IF(OR(H65&gt;1,I65&gt;1),"Doublon",IF(H65=0,"Sans vente",IF(I65=0,"Non encaissé",IF(ABS(D65)&gt;IFERROR(_xlfn.XLOOKUP("Tolérance montant (€)",'Paramètres'!$A$2:$A$3,'Paramètres'!$B$2:$B$3),0.01),"Écart montant",IF(OR(G65&lt;0,G65&gt;IFERROR(_xlfn.XLOOKUP("Délai maximal (jours)",'Paramètres'!$A$2:$A$3,'Paramètres'!$B$2:$B$3),3)),"Délai dépassé","Rapproché"))))))</f>
        <v/>
      </c>
      <c r="K65" s="17">
        <f>IF(A65="","",IF(J65="Rapproché","Aucune action",IF(J65="Doublon","Vérifier les occurrences",IF(J65="Sans vente","Identifier l’encaissement ou la référence",IF(J65="Non encaissé","Vérifier le règlement",IF(J65="Écart montant","Contrôler le montant",IF(AND(J65="Délai dépassé",G65&lt;0),"Contrôler l’ordre des dates",IF(J65="Délai dépassé","Vérifier le délai","À examiner"))))))))</f>
        <v/>
      </c>
    </row>
    <row r="66" ht="23" customHeight="1">
      <c r="A66" s="14" t="n"/>
      <c r="B66" s="21">
        <f>IF(A66="","",SUMIFS('Billetterie'!$G$2:$G$101,'Billetterie'!$C$2:$C$101,A66))</f>
        <v/>
      </c>
      <c r="C66" s="21">
        <f>IF(A66="","",SUMIFS('Encaissements'!$D$2:$D$101,'Encaissements'!$C$2:$C$101,A66))</f>
        <v/>
      </c>
      <c r="D66" s="21">
        <f>IF(A66="","",C66-B66)</f>
        <v/>
      </c>
      <c r="E66" s="27">
        <f>IF(A66="","",IFERROR(_xlfn.XLOOKUP(A66,'Billetterie'!$C$2:$C$101,'Billetterie'!$B$2:$B$101),""))</f>
        <v/>
      </c>
      <c r="F66" s="27">
        <f>IF(A66="","",IFERROR(_xlfn.XLOOKUP(A66,'Encaissements'!$C$2:$C$101,'Encaissements'!$B$2:$B$101),""))</f>
        <v/>
      </c>
      <c r="G66" s="23">
        <f>IF(OR(E66="",F66=""),"",F66-E66)</f>
        <v/>
      </c>
      <c r="H66" s="23">
        <f>IF(A66="","",COUNTIF('Billetterie'!$C$2:$C$101,A66))</f>
        <v/>
      </c>
      <c r="I66" s="23">
        <f>IF(A66="","",COUNTIF('Encaissements'!$C$2:$C$101,A66))</f>
        <v/>
      </c>
      <c r="J66" s="13">
        <f>IF(A66="","",IF(OR(H66&gt;1,I66&gt;1),"Doublon",IF(H66=0,"Sans vente",IF(I66=0,"Non encaissé",IF(ABS(D66)&gt;IFERROR(_xlfn.XLOOKUP("Tolérance montant (€)",'Paramètres'!$A$2:$A$3,'Paramètres'!$B$2:$B$3),0.01),"Écart montant",IF(OR(G66&lt;0,G66&gt;IFERROR(_xlfn.XLOOKUP("Délai maximal (jours)",'Paramètres'!$A$2:$A$3,'Paramètres'!$B$2:$B$3),3)),"Délai dépassé","Rapproché"))))))</f>
        <v/>
      </c>
      <c r="K66" s="13">
        <f>IF(A66="","",IF(J66="Rapproché","Aucune action",IF(J66="Doublon","Vérifier les occurrences",IF(J66="Sans vente","Identifier l’encaissement ou la référence",IF(J66="Non encaissé","Vérifier le règlement",IF(J66="Écart montant","Contrôler le montant",IF(AND(J66="Délai dépassé",G66&lt;0),"Contrôler l’ordre des dates",IF(J66="Délai dépassé","Vérifier le délai","À examiner"))))))))</f>
        <v/>
      </c>
    </row>
    <row r="67" ht="23" customHeight="1">
      <c r="A67" s="14" t="n"/>
      <c r="B67" s="6">
        <f>IF(A67="","",SUMIFS('Billetterie'!$G$2:$G$101,'Billetterie'!$C$2:$C$101,A67))</f>
        <v/>
      </c>
      <c r="C67" s="6">
        <f>IF(A67="","",SUMIFS('Encaissements'!$D$2:$D$101,'Encaissements'!$C$2:$C$101,A67))</f>
        <v/>
      </c>
      <c r="D67" s="6">
        <f>IF(A67="","",C67-B67)</f>
        <v/>
      </c>
      <c r="E67" s="28">
        <f>IF(A67="","",IFERROR(_xlfn.XLOOKUP(A67,'Billetterie'!$C$2:$C$101,'Billetterie'!$B$2:$B$101),""))</f>
        <v/>
      </c>
      <c r="F67" s="28">
        <f>IF(A67="","",IFERROR(_xlfn.XLOOKUP(A67,'Encaissements'!$C$2:$C$101,'Encaissements'!$B$2:$B$101),""))</f>
        <v/>
      </c>
      <c r="G67" s="25">
        <f>IF(OR(E67="",F67=""),"",F67-E67)</f>
        <v/>
      </c>
      <c r="H67" s="25">
        <f>IF(A67="","",COUNTIF('Billetterie'!$C$2:$C$101,A67))</f>
        <v/>
      </c>
      <c r="I67" s="25">
        <f>IF(A67="","",COUNTIF('Encaissements'!$C$2:$C$101,A67))</f>
        <v/>
      </c>
      <c r="J67" s="17">
        <f>IF(A67="","",IF(OR(H67&gt;1,I67&gt;1),"Doublon",IF(H67=0,"Sans vente",IF(I67=0,"Non encaissé",IF(ABS(D67)&gt;IFERROR(_xlfn.XLOOKUP("Tolérance montant (€)",'Paramètres'!$A$2:$A$3,'Paramètres'!$B$2:$B$3),0.01),"Écart montant",IF(OR(G67&lt;0,G67&gt;IFERROR(_xlfn.XLOOKUP("Délai maximal (jours)",'Paramètres'!$A$2:$A$3,'Paramètres'!$B$2:$B$3),3)),"Délai dépassé","Rapproché"))))))</f>
        <v/>
      </c>
      <c r="K67" s="17">
        <f>IF(A67="","",IF(J67="Rapproché","Aucune action",IF(J67="Doublon","Vérifier les occurrences",IF(J67="Sans vente","Identifier l’encaissement ou la référence",IF(J67="Non encaissé","Vérifier le règlement",IF(J67="Écart montant","Contrôler le montant",IF(AND(J67="Délai dépassé",G67&lt;0),"Contrôler l’ordre des dates",IF(J67="Délai dépassé","Vérifier le délai","À examiner"))))))))</f>
        <v/>
      </c>
    </row>
    <row r="68" ht="23" customHeight="1">
      <c r="A68" s="14" t="n"/>
      <c r="B68" s="21">
        <f>IF(A68="","",SUMIFS('Billetterie'!$G$2:$G$101,'Billetterie'!$C$2:$C$101,A68))</f>
        <v/>
      </c>
      <c r="C68" s="21">
        <f>IF(A68="","",SUMIFS('Encaissements'!$D$2:$D$101,'Encaissements'!$C$2:$C$101,A68))</f>
        <v/>
      </c>
      <c r="D68" s="21">
        <f>IF(A68="","",C68-B68)</f>
        <v/>
      </c>
      <c r="E68" s="27">
        <f>IF(A68="","",IFERROR(_xlfn.XLOOKUP(A68,'Billetterie'!$C$2:$C$101,'Billetterie'!$B$2:$B$101),""))</f>
        <v/>
      </c>
      <c r="F68" s="27">
        <f>IF(A68="","",IFERROR(_xlfn.XLOOKUP(A68,'Encaissements'!$C$2:$C$101,'Encaissements'!$B$2:$B$101),""))</f>
        <v/>
      </c>
      <c r="G68" s="23">
        <f>IF(OR(E68="",F68=""),"",F68-E68)</f>
        <v/>
      </c>
      <c r="H68" s="23">
        <f>IF(A68="","",COUNTIF('Billetterie'!$C$2:$C$101,A68))</f>
        <v/>
      </c>
      <c r="I68" s="23">
        <f>IF(A68="","",COUNTIF('Encaissements'!$C$2:$C$101,A68))</f>
        <v/>
      </c>
      <c r="J68" s="13">
        <f>IF(A68="","",IF(OR(H68&gt;1,I68&gt;1),"Doublon",IF(H68=0,"Sans vente",IF(I68=0,"Non encaissé",IF(ABS(D68)&gt;IFERROR(_xlfn.XLOOKUP("Tolérance montant (€)",'Paramètres'!$A$2:$A$3,'Paramètres'!$B$2:$B$3),0.01),"Écart montant",IF(OR(G68&lt;0,G68&gt;IFERROR(_xlfn.XLOOKUP("Délai maximal (jours)",'Paramètres'!$A$2:$A$3,'Paramètres'!$B$2:$B$3),3)),"Délai dépassé","Rapproché"))))))</f>
        <v/>
      </c>
      <c r="K68" s="13">
        <f>IF(A68="","",IF(J68="Rapproché","Aucune action",IF(J68="Doublon","Vérifier les occurrences",IF(J68="Sans vente","Identifier l’encaissement ou la référence",IF(J68="Non encaissé","Vérifier le règlement",IF(J68="Écart montant","Contrôler le montant",IF(AND(J68="Délai dépassé",G68&lt;0),"Contrôler l’ordre des dates",IF(J68="Délai dépassé","Vérifier le délai","À examiner"))))))))</f>
        <v/>
      </c>
    </row>
    <row r="69" ht="23" customHeight="1">
      <c r="A69" s="14" t="n"/>
      <c r="B69" s="6">
        <f>IF(A69="","",SUMIFS('Billetterie'!$G$2:$G$101,'Billetterie'!$C$2:$C$101,A69))</f>
        <v/>
      </c>
      <c r="C69" s="6">
        <f>IF(A69="","",SUMIFS('Encaissements'!$D$2:$D$101,'Encaissements'!$C$2:$C$101,A69))</f>
        <v/>
      </c>
      <c r="D69" s="6">
        <f>IF(A69="","",C69-B69)</f>
        <v/>
      </c>
      <c r="E69" s="28">
        <f>IF(A69="","",IFERROR(_xlfn.XLOOKUP(A69,'Billetterie'!$C$2:$C$101,'Billetterie'!$B$2:$B$101),""))</f>
        <v/>
      </c>
      <c r="F69" s="28">
        <f>IF(A69="","",IFERROR(_xlfn.XLOOKUP(A69,'Encaissements'!$C$2:$C$101,'Encaissements'!$B$2:$B$101),""))</f>
        <v/>
      </c>
      <c r="G69" s="25">
        <f>IF(OR(E69="",F69=""),"",F69-E69)</f>
        <v/>
      </c>
      <c r="H69" s="25">
        <f>IF(A69="","",COUNTIF('Billetterie'!$C$2:$C$101,A69))</f>
        <v/>
      </c>
      <c r="I69" s="25">
        <f>IF(A69="","",COUNTIF('Encaissements'!$C$2:$C$101,A69))</f>
        <v/>
      </c>
      <c r="J69" s="17">
        <f>IF(A69="","",IF(OR(H69&gt;1,I69&gt;1),"Doublon",IF(H69=0,"Sans vente",IF(I69=0,"Non encaissé",IF(ABS(D69)&gt;IFERROR(_xlfn.XLOOKUP("Tolérance montant (€)",'Paramètres'!$A$2:$A$3,'Paramètres'!$B$2:$B$3),0.01),"Écart montant",IF(OR(G69&lt;0,G69&gt;IFERROR(_xlfn.XLOOKUP("Délai maximal (jours)",'Paramètres'!$A$2:$A$3,'Paramètres'!$B$2:$B$3),3)),"Délai dépassé","Rapproché"))))))</f>
        <v/>
      </c>
      <c r="K69" s="17">
        <f>IF(A69="","",IF(J69="Rapproché","Aucune action",IF(J69="Doublon","Vérifier les occurrences",IF(J69="Sans vente","Identifier l’encaissement ou la référence",IF(J69="Non encaissé","Vérifier le règlement",IF(J69="Écart montant","Contrôler le montant",IF(AND(J69="Délai dépassé",G69&lt;0),"Contrôler l’ordre des dates",IF(J69="Délai dépassé","Vérifier le délai","À examiner"))))))))</f>
        <v/>
      </c>
    </row>
    <row r="70" ht="23" customHeight="1">
      <c r="A70" s="14" t="n"/>
      <c r="B70" s="21">
        <f>IF(A70="","",SUMIFS('Billetterie'!$G$2:$G$101,'Billetterie'!$C$2:$C$101,A70))</f>
        <v/>
      </c>
      <c r="C70" s="21">
        <f>IF(A70="","",SUMIFS('Encaissements'!$D$2:$D$101,'Encaissements'!$C$2:$C$101,A70))</f>
        <v/>
      </c>
      <c r="D70" s="21">
        <f>IF(A70="","",C70-B70)</f>
        <v/>
      </c>
      <c r="E70" s="27">
        <f>IF(A70="","",IFERROR(_xlfn.XLOOKUP(A70,'Billetterie'!$C$2:$C$101,'Billetterie'!$B$2:$B$101),""))</f>
        <v/>
      </c>
      <c r="F70" s="27">
        <f>IF(A70="","",IFERROR(_xlfn.XLOOKUP(A70,'Encaissements'!$C$2:$C$101,'Encaissements'!$B$2:$B$101),""))</f>
        <v/>
      </c>
      <c r="G70" s="23">
        <f>IF(OR(E70="",F70=""),"",F70-E70)</f>
        <v/>
      </c>
      <c r="H70" s="23">
        <f>IF(A70="","",COUNTIF('Billetterie'!$C$2:$C$101,A70))</f>
        <v/>
      </c>
      <c r="I70" s="23">
        <f>IF(A70="","",COUNTIF('Encaissements'!$C$2:$C$101,A70))</f>
        <v/>
      </c>
      <c r="J70" s="13">
        <f>IF(A70="","",IF(OR(H70&gt;1,I70&gt;1),"Doublon",IF(H70=0,"Sans vente",IF(I70=0,"Non encaissé",IF(ABS(D70)&gt;IFERROR(_xlfn.XLOOKUP("Tolérance montant (€)",'Paramètres'!$A$2:$A$3,'Paramètres'!$B$2:$B$3),0.01),"Écart montant",IF(OR(G70&lt;0,G70&gt;IFERROR(_xlfn.XLOOKUP("Délai maximal (jours)",'Paramètres'!$A$2:$A$3,'Paramètres'!$B$2:$B$3),3)),"Délai dépassé","Rapproché"))))))</f>
        <v/>
      </c>
      <c r="K70" s="13">
        <f>IF(A70="","",IF(J70="Rapproché","Aucune action",IF(J70="Doublon","Vérifier les occurrences",IF(J70="Sans vente","Identifier l’encaissement ou la référence",IF(J70="Non encaissé","Vérifier le règlement",IF(J70="Écart montant","Contrôler le montant",IF(AND(J70="Délai dépassé",G70&lt;0),"Contrôler l’ordre des dates",IF(J70="Délai dépassé","Vérifier le délai","À examiner"))))))))</f>
        <v/>
      </c>
    </row>
    <row r="71" ht="23" customHeight="1">
      <c r="A71" s="14" t="n"/>
      <c r="B71" s="6">
        <f>IF(A71="","",SUMIFS('Billetterie'!$G$2:$G$101,'Billetterie'!$C$2:$C$101,A71))</f>
        <v/>
      </c>
      <c r="C71" s="6">
        <f>IF(A71="","",SUMIFS('Encaissements'!$D$2:$D$101,'Encaissements'!$C$2:$C$101,A71))</f>
        <v/>
      </c>
      <c r="D71" s="6">
        <f>IF(A71="","",C71-B71)</f>
        <v/>
      </c>
      <c r="E71" s="28">
        <f>IF(A71="","",IFERROR(_xlfn.XLOOKUP(A71,'Billetterie'!$C$2:$C$101,'Billetterie'!$B$2:$B$101),""))</f>
        <v/>
      </c>
      <c r="F71" s="28">
        <f>IF(A71="","",IFERROR(_xlfn.XLOOKUP(A71,'Encaissements'!$C$2:$C$101,'Encaissements'!$B$2:$B$101),""))</f>
        <v/>
      </c>
      <c r="G71" s="25">
        <f>IF(OR(E71="",F71=""),"",F71-E71)</f>
        <v/>
      </c>
      <c r="H71" s="25">
        <f>IF(A71="","",COUNTIF('Billetterie'!$C$2:$C$101,A71))</f>
        <v/>
      </c>
      <c r="I71" s="25">
        <f>IF(A71="","",COUNTIF('Encaissements'!$C$2:$C$101,A71))</f>
        <v/>
      </c>
      <c r="J71" s="17">
        <f>IF(A71="","",IF(OR(H71&gt;1,I71&gt;1),"Doublon",IF(H71=0,"Sans vente",IF(I71=0,"Non encaissé",IF(ABS(D71)&gt;IFERROR(_xlfn.XLOOKUP("Tolérance montant (€)",'Paramètres'!$A$2:$A$3,'Paramètres'!$B$2:$B$3),0.01),"Écart montant",IF(OR(G71&lt;0,G71&gt;IFERROR(_xlfn.XLOOKUP("Délai maximal (jours)",'Paramètres'!$A$2:$A$3,'Paramètres'!$B$2:$B$3),3)),"Délai dépassé","Rapproché"))))))</f>
        <v/>
      </c>
      <c r="K71" s="17">
        <f>IF(A71="","",IF(J71="Rapproché","Aucune action",IF(J71="Doublon","Vérifier les occurrences",IF(J71="Sans vente","Identifier l’encaissement ou la référence",IF(J71="Non encaissé","Vérifier le règlement",IF(J71="Écart montant","Contrôler le montant",IF(AND(J71="Délai dépassé",G71&lt;0),"Contrôler l’ordre des dates",IF(J71="Délai dépassé","Vérifier le délai","À examiner"))))))))</f>
        <v/>
      </c>
    </row>
    <row r="72" ht="23" customHeight="1">
      <c r="A72" s="14" t="n"/>
      <c r="B72" s="21">
        <f>IF(A72="","",SUMIFS('Billetterie'!$G$2:$G$101,'Billetterie'!$C$2:$C$101,A72))</f>
        <v/>
      </c>
      <c r="C72" s="21">
        <f>IF(A72="","",SUMIFS('Encaissements'!$D$2:$D$101,'Encaissements'!$C$2:$C$101,A72))</f>
        <v/>
      </c>
      <c r="D72" s="21">
        <f>IF(A72="","",C72-B72)</f>
        <v/>
      </c>
      <c r="E72" s="27">
        <f>IF(A72="","",IFERROR(_xlfn.XLOOKUP(A72,'Billetterie'!$C$2:$C$101,'Billetterie'!$B$2:$B$101),""))</f>
        <v/>
      </c>
      <c r="F72" s="27">
        <f>IF(A72="","",IFERROR(_xlfn.XLOOKUP(A72,'Encaissements'!$C$2:$C$101,'Encaissements'!$B$2:$B$101),""))</f>
        <v/>
      </c>
      <c r="G72" s="23">
        <f>IF(OR(E72="",F72=""),"",F72-E72)</f>
        <v/>
      </c>
      <c r="H72" s="23">
        <f>IF(A72="","",COUNTIF('Billetterie'!$C$2:$C$101,A72))</f>
        <v/>
      </c>
      <c r="I72" s="23">
        <f>IF(A72="","",COUNTIF('Encaissements'!$C$2:$C$101,A72))</f>
        <v/>
      </c>
      <c r="J72" s="13">
        <f>IF(A72="","",IF(OR(H72&gt;1,I72&gt;1),"Doublon",IF(H72=0,"Sans vente",IF(I72=0,"Non encaissé",IF(ABS(D72)&gt;IFERROR(_xlfn.XLOOKUP("Tolérance montant (€)",'Paramètres'!$A$2:$A$3,'Paramètres'!$B$2:$B$3),0.01),"Écart montant",IF(OR(G72&lt;0,G72&gt;IFERROR(_xlfn.XLOOKUP("Délai maximal (jours)",'Paramètres'!$A$2:$A$3,'Paramètres'!$B$2:$B$3),3)),"Délai dépassé","Rapproché"))))))</f>
        <v/>
      </c>
      <c r="K72" s="13">
        <f>IF(A72="","",IF(J72="Rapproché","Aucune action",IF(J72="Doublon","Vérifier les occurrences",IF(J72="Sans vente","Identifier l’encaissement ou la référence",IF(J72="Non encaissé","Vérifier le règlement",IF(J72="Écart montant","Contrôler le montant",IF(AND(J72="Délai dépassé",G72&lt;0),"Contrôler l’ordre des dates",IF(J72="Délai dépassé","Vérifier le délai","À examiner"))))))))</f>
        <v/>
      </c>
    </row>
    <row r="73" ht="23" customHeight="1">
      <c r="A73" s="14" t="n"/>
      <c r="B73" s="6">
        <f>IF(A73="","",SUMIFS('Billetterie'!$G$2:$G$101,'Billetterie'!$C$2:$C$101,A73))</f>
        <v/>
      </c>
      <c r="C73" s="6">
        <f>IF(A73="","",SUMIFS('Encaissements'!$D$2:$D$101,'Encaissements'!$C$2:$C$101,A73))</f>
        <v/>
      </c>
      <c r="D73" s="6">
        <f>IF(A73="","",C73-B73)</f>
        <v/>
      </c>
      <c r="E73" s="28">
        <f>IF(A73="","",IFERROR(_xlfn.XLOOKUP(A73,'Billetterie'!$C$2:$C$101,'Billetterie'!$B$2:$B$101),""))</f>
        <v/>
      </c>
      <c r="F73" s="28">
        <f>IF(A73="","",IFERROR(_xlfn.XLOOKUP(A73,'Encaissements'!$C$2:$C$101,'Encaissements'!$B$2:$B$101),""))</f>
        <v/>
      </c>
      <c r="G73" s="25">
        <f>IF(OR(E73="",F73=""),"",F73-E73)</f>
        <v/>
      </c>
      <c r="H73" s="25">
        <f>IF(A73="","",COUNTIF('Billetterie'!$C$2:$C$101,A73))</f>
        <v/>
      </c>
      <c r="I73" s="25">
        <f>IF(A73="","",COUNTIF('Encaissements'!$C$2:$C$101,A73))</f>
        <v/>
      </c>
      <c r="J73" s="17">
        <f>IF(A73="","",IF(OR(H73&gt;1,I73&gt;1),"Doublon",IF(H73=0,"Sans vente",IF(I73=0,"Non encaissé",IF(ABS(D73)&gt;IFERROR(_xlfn.XLOOKUP("Tolérance montant (€)",'Paramètres'!$A$2:$A$3,'Paramètres'!$B$2:$B$3),0.01),"Écart montant",IF(OR(G73&lt;0,G73&gt;IFERROR(_xlfn.XLOOKUP("Délai maximal (jours)",'Paramètres'!$A$2:$A$3,'Paramètres'!$B$2:$B$3),3)),"Délai dépassé","Rapproché"))))))</f>
        <v/>
      </c>
      <c r="K73" s="17">
        <f>IF(A73="","",IF(J73="Rapproché","Aucune action",IF(J73="Doublon","Vérifier les occurrences",IF(J73="Sans vente","Identifier l’encaissement ou la référence",IF(J73="Non encaissé","Vérifier le règlement",IF(J73="Écart montant","Contrôler le montant",IF(AND(J73="Délai dépassé",G73&lt;0),"Contrôler l’ordre des dates",IF(J73="Délai dépassé","Vérifier le délai","À examiner"))))))))</f>
        <v/>
      </c>
    </row>
    <row r="74" ht="23" customHeight="1">
      <c r="A74" s="14" t="n"/>
      <c r="B74" s="21">
        <f>IF(A74="","",SUMIFS('Billetterie'!$G$2:$G$101,'Billetterie'!$C$2:$C$101,A74))</f>
        <v/>
      </c>
      <c r="C74" s="21">
        <f>IF(A74="","",SUMIFS('Encaissements'!$D$2:$D$101,'Encaissements'!$C$2:$C$101,A74))</f>
        <v/>
      </c>
      <c r="D74" s="21">
        <f>IF(A74="","",C74-B74)</f>
        <v/>
      </c>
      <c r="E74" s="27">
        <f>IF(A74="","",IFERROR(_xlfn.XLOOKUP(A74,'Billetterie'!$C$2:$C$101,'Billetterie'!$B$2:$B$101),""))</f>
        <v/>
      </c>
      <c r="F74" s="27">
        <f>IF(A74="","",IFERROR(_xlfn.XLOOKUP(A74,'Encaissements'!$C$2:$C$101,'Encaissements'!$B$2:$B$101),""))</f>
        <v/>
      </c>
      <c r="G74" s="23">
        <f>IF(OR(E74="",F74=""),"",F74-E74)</f>
        <v/>
      </c>
      <c r="H74" s="23">
        <f>IF(A74="","",COUNTIF('Billetterie'!$C$2:$C$101,A74))</f>
        <v/>
      </c>
      <c r="I74" s="23">
        <f>IF(A74="","",COUNTIF('Encaissements'!$C$2:$C$101,A74))</f>
        <v/>
      </c>
      <c r="J74" s="13">
        <f>IF(A74="","",IF(OR(H74&gt;1,I74&gt;1),"Doublon",IF(H74=0,"Sans vente",IF(I74=0,"Non encaissé",IF(ABS(D74)&gt;IFERROR(_xlfn.XLOOKUP("Tolérance montant (€)",'Paramètres'!$A$2:$A$3,'Paramètres'!$B$2:$B$3),0.01),"Écart montant",IF(OR(G74&lt;0,G74&gt;IFERROR(_xlfn.XLOOKUP("Délai maximal (jours)",'Paramètres'!$A$2:$A$3,'Paramètres'!$B$2:$B$3),3)),"Délai dépassé","Rapproché"))))))</f>
        <v/>
      </c>
      <c r="K74" s="13">
        <f>IF(A74="","",IF(J74="Rapproché","Aucune action",IF(J74="Doublon","Vérifier les occurrences",IF(J74="Sans vente","Identifier l’encaissement ou la référence",IF(J74="Non encaissé","Vérifier le règlement",IF(J74="Écart montant","Contrôler le montant",IF(AND(J74="Délai dépassé",G74&lt;0),"Contrôler l’ordre des dates",IF(J74="Délai dépassé","Vérifier le délai","À examiner"))))))))</f>
        <v/>
      </c>
    </row>
    <row r="75" ht="23" customHeight="1">
      <c r="A75" s="14" t="n"/>
      <c r="B75" s="6">
        <f>IF(A75="","",SUMIFS('Billetterie'!$G$2:$G$101,'Billetterie'!$C$2:$C$101,A75))</f>
        <v/>
      </c>
      <c r="C75" s="6">
        <f>IF(A75="","",SUMIFS('Encaissements'!$D$2:$D$101,'Encaissements'!$C$2:$C$101,A75))</f>
        <v/>
      </c>
      <c r="D75" s="6">
        <f>IF(A75="","",C75-B75)</f>
        <v/>
      </c>
      <c r="E75" s="28">
        <f>IF(A75="","",IFERROR(_xlfn.XLOOKUP(A75,'Billetterie'!$C$2:$C$101,'Billetterie'!$B$2:$B$101),""))</f>
        <v/>
      </c>
      <c r="F75" s="28">
        <f>IF(A75="","",IFERROR(_xlfn.XLOOKUP(A75,'Encaissements'!$C$2:$C$101,'Encaissements'!$B$2:$B$101),""))</f>
        <v/>
      </c>
      <c r="G75" s="25">
        <f>IF(OR(E75="",F75=""),"",F75-E75)</f>
        <v/>
      </c>
      <c r="H75" s="25">
        <f>IF(A75="","",COUNTIF('Billetterie'!$C$2:$C$101,A75))</f>
        <v/>
      </c>
      <c r="I75" s="25">
        <f>IF(A75="","",COUNTIF('Encaissements'!$C$2:$C$101,A75))</f>
        <v/>
      </c>
      <c r="J75" s="17">
        <f>IF(A75="","",IF(OR(H75&gt;1,I75&gt;1),"Doublon",IF(H75=0,"Sans vente",IF(I75=0,"Non encaissé",IF(ABS(D75)&gt;IFERROR(_xlfn.XLOOKUP("Tolérance montant (€)",'Paramètres'!$A$2:$A$3,'Paramètres'!$B$2:$B$3),0.01),"Écart montant",IF(OR(G75&lt;0,G75&gt;IFERROR(_xlfn.XLOOKUP("Délai maximal (jours)",'Paramètres'!$A$2:$A$3,'Paramètres'!$B$2:$B$3),3)),"Délai dépassé","Rapproché"))))))</f>
        <v/>
      </c>
      <c r="K75" s="17">
        <f>IF(A75="","",IF(J75="Rapproché","Aucune action",IF(J75="Doublon","Vérifier les occurrences",IF(J75="Sans vente","Identifier l’encaissement ou la référence",IF(J75="Non encaissé","Vérifier le règlement",IF(J75="Écart montant","Contrôler le montant",IF(AND(J75="Délai dépassé",G75&lt;0),"Contrôler l’ordre des dates",IF(J75="Délai dépassé","Vérifier le délai","À examiner"))))))))</f>
        <v/>
      </c>
    </row>
    <row r="76" ht="23" customHeight="1">
      <c r="A76" s="14" t="n"/>
      <c r="B76" s="21">
        <f>IF(A76="","",SUMIFS('Billetterie'!$G$2:$G$101,'Billetterie'!$C$2:$C$101,A76))</f>
        <v/>
      </c>
      <c r="C76" s="21">
        <f>IF(A76="","",SUMIFS('Encaissements'!$D$2:$D$101,'Encaissements'!$C$2:$C$101,A76))</f>
        <v/>
      </c>
      <c r="D76" s="21">
        <f>IF(A76="","",C76-B76)</f>
        <v/>
      </c>
      <c r="E76" s="27">
        <f>IF(A76="","",IFERROR(_xlfn.XLOOKUP(A76,'Billetterie'!$C$2:$C$101,'Billetterie'!$B$2:$B$101),""))</f>
        <v/>
      </c>
      <c r="F76" s="27">
        <f>IF(A76="","",IFERROR(_xlfn.XLOOKUP(A76,'Encaissements'!$C$2:$C$101,'Encaissements'!$B$2:$B$101),""))</f>
        <v/>
      </c>
      <c r="G76" s="23">
        <f>IF(OR(E76="",F76=""),"",F76-E76)</f>
        <v/>
      </c>
      <c r="H76" s="23">
        <f>IF(A76="","",COUNTIF('Billetterie'!$C$2:$C$101,A76))</f>
        <v/>
      </c>
      <c r="I76" s="23">
        <f>IF(A76="","",COUNTIF('Encaissements'!$C$2:$C$101,A76))</f>
        <v/>
      </c>
      <c r="J76" s="13">
        <f>IF(A76="","",IF(OR(H76&gt;1,I76&gt;1),"Doublon",IF(H76=0,"Sans vente",IF(I76=0,"Non encaissé",IF(ABS(D76)&gt;IFERROR(_xlfn.XLOOKUP("Tolérance montant (€)",'Paramètres'!$A$2:$A$3,'Paramètres'!$B$2:$B$3),0.01),"Écart montant",IF(OR(G76&lt;0,G76&gt;IFERROR(_xlfn.XLOOKUP("Délai maximal (jours)",'Paramètres'!$A$2:$A$3,'Paramètres'!$B$2:$B$3),3)),"Délai dépassé","Rapproché"))))))</f>
        <v/>
      </c>
      <c r="K76" s="13">
        <f>IF(A76="","",IF(J76="Rapproché","Aucune action",IF(J76="Doublon","Vérifier les occurrences",IF(J76="Sans vente","Identifier l’encaissement ou la référence",IF(J76="Non encaissé","Vérifier le règlement",IF(J76="Écart montant","Contrôler le montant",IF(AND(J76="Délai dépassé",G76&lt;0),"Contrôler l’ordre des dates",IF(J76="Délai dépassé","Vérifier le délai","À examiner"))))))))</f>
        <v/>
      </c>
    </row>
    <row r="77" ht="23" customHeight="1">
      <c r="A77" s="14" t="n"/>
      <c r="B77" s="6">
        <f>IF(A77="","",SUMIFS('Billetterie'!$G$2:$G$101,'Billetterie'!$C$2:$C$101,A77))</f>
        <v/>
      </c>
      <c r="C77" s="6">
        <f>IF(A77="","",SUMIFS('Encaissements'!$D$2:$D$101,'Encaissements'!$C$2:$C$101,A77))</f>
        <v/>
      </c>
      <c r="D77" s="6">
        <f>IF(A77="","",C77-B77)</f>
        <v/>
      </c>
      <c r="E77" s="28">
        <f>IF(A77="","",IFERROR(_xlfn.XLOOKUP(A77,'Billetterie'!$C$2:$C$101,'Billetterie'!$B$2:$B$101),""))</f>
        <v/>
      </c>
      <c r="F77" s="28">
        <f>IF(A77="","",IFERROR(_xlfn.XLOOKUP(A77,'Encaissements'!$C$2:$C$101,'Encaissements'!$B$2:$B$101),""))</f>
        <v/>
      </c>
      <c r="G77" s="25">
        <f>IF(OR(E77="",F77=""),"",F77-E77)</f>
        <v/>
      </c>
      <c r="H77" s="25">
        <f>IF(A77="","",COUNTIF('Billetterie'!$C$2:$C$101,A77))</f>
        <v/>
      </c>
      <c r="I77" s="25">
        <f>IF(A77="","",COUNTIF('Encaissements'!$C$2:$C$101,A77))</f>
        <v/>
      </c>
      <c r="J77" s="17">
        <f>IF(A77="","",IF(OR(H77&gt;1,I77&gt;1),"Doublon",IF(H77=0,"Sans vente",IF(I77=0,"Non encaissé",IF(ABS(D77)&gt;IFERROR(_xlfn.XLOOKUP("Tolérance montant (€)",'Paramètres'!$A$2:$A$3,'Paramètres'!$B$2:$B$3),0.01),"Écart montant",IF(OR(G77&lt;0,G77&gt;IFERROR(_xlfn.XLOOKUP("Délai maximal (jours)",'Paramètres'!$A$2:$A$3,'Paramètres'!$B$2:$B$3),3)),"Délai dépassé","Rapproché"))))))</f>
        <v/>
      </c>
      <c r="K77" s="17">
        <f>IF(A77="","",IF(J77="Rapproché","Aucune action",IF(J77="Doublon","Vérifier les occurrences",IF(J77="Sans vente","Identifier l’encaissement ou la référence",IF(J77="Non encaissé","Vérifier le règlement",IF(J77="Écart montant","Contrôler le montant",IF(AND(J77="Délai dépassé",G77&lt;0),"Contrôler l’ordre des dates",IF(J77="Délai dépassé","Vérifier le délai","À examiner"))))))))</f>
        <v/>
      </c>
    </row>
    <row r="78" ht="23" customHeight="1">
      <c r="A78" s="14" t="n"/>
      <c r="B78" s="21">
        <f>IF(A78="","",SUMIFS('Billetterie'!$G$2:$G$101,'Billetterie'!$C$2:$C$101,A78))</f>
        <v/>
      </c>
      <c r="C78" s="21">
        <f>IF(A78="","",SUMIFS('Encaissements'!$D$2:$D$101,'Encaissements'!$C$2:$C$101,A78))</f>
        <v/>
      </c>
      <c r="D78" s="21">
        <f>IF(A78="","",C78-B78)</f>
        <v/>
      </c>
      <c r="E78" s="27">
        <f>IF(A78="","",IFERROR(_xlfn.XLOOKUP(A78,'Billetterie'!$C$2:$C$101,'Billetterie'!$B$2:$B$101),""))</f>
        <v/>
      </c>
      <c r="F78" s="27">
        <f>IF(A78="","",IFERROR(_xlfn.XLOOKUP(A78,'Encaissements'!$C$2:$C$101,'Encaissements'!$B$2:$B$101),""))</f>
        <v/>
      </c>
      <c r="G78" s="23">
        <f>IF(OR(E78="",F78=""),"",F78-E78)</f>
        <v/>
      </c>
      <c r="H78" s="23">
        <f>IF(A78="","",COUNTIF('Billetterie'!$C$2:$C$101,A78))</f>
        <v/>
      </c>
      <c r="I78" s="23">
        <f>IF(A78="","",COUNTIF('Encaissements'!$C$2:$C$101,A78))</f>
        <v/>
      </c>
      <c r="J78" s="13">
        <f>IF(A78="","",IF(OR(H78&gt;1,I78&gt;1),"Doublon",IF(H78=0,"Sans vente",IF(I78=0,"Non encaissé",IF(ABS(D78)&gt;IFERROR(_xlfn.XLOOKUP("Tolérance montant (€)",'Paramètres'!$A$2:$A$3,'Paramètres'!$B$2:$B$3),0.01),"Écart montant",IF(OR(G78&lt;0,G78&gt;IFERROR(_xlfn.XLOOKUP("Délai maximal (jours)",'Paramètres'!$A$2:$A$3,'Paramètres'!$B$2:$B$3),3)),"Délai dépassé","Rapproché"))))))</f>
        <v/>
      </c>
      <c r="K78" s="13">
        <f>IF(A78="","",IF(J78="Rapproché","Aucune action",IF(J78="Doublon","Vérifier les occurrences",IF(J78="Sans vente","Identifier l’encaissement ou la référence",IF(J78="Non encaissé","Vérifier le règlement",IF(J78="Écart montant","Contrôler le montant",IF(AND(J78="Délai dépassé",G78&lt;0),"Contrôler l’ordre des dates",IF(J78="Délai dépassé","Vérifier le délai","À examiner"))))))))</f>
        <v/>
      </c>
    </row>
    <row r="79" ht="23" customHeight="1">
      <c r="A79" s="14" t="n"/>
      <c r="B79" s="6">
        <f>IF(A79="","",SUMIFS('Billetterie'!$G$2:$G$101,'Billetterie'!$C$2:$C$101,A79))</f>
        <v/>
      </c>
      <c r="C79" s="6">
        <f>IF(A79="","",SUMIFS('Encaissements'!$D$2:$D$101,'Encaissements'!$C$2:$C$101,A79))</f>
        <v/>
      </c>
      <c r="D79" s="6">
        <f>IF(A79="","",C79-B79)</f>
        <v/>
      </c>
      <c r="E79" s="28">
        <f>IF(A79="","",IFERROR(_xlfn.XLOOKUP(A79,'Billetterie'!$C$2:$C$101,'Billetterie'!$B$2:$B$101),""))</f>
        <v/>
      </c>
      <c r="F79" s="28">
        <f>IF(A79="","",IFERROR(_xlfn.XLOOKUP(A79,'Encaissements'!$C$2:$C$101,'Encaissements'!$B$2:$B$101),""))</f>
        <v/>
      </c>
      <c r="G79" s="25">
        <f>IF(OR(E79="",F79=""),"",F79-E79)</f>
        <v/>
      </c>
      <c r="H79" s="25">
        <f>IF(A79="","",COUNTIF('Billetterie'!$C$2:$C$101,A79))</f>
        <v/>
      </c>
      <c r="I79" s="25">
        <f>IF(A79="","",COUNTIF('Encaissements'!$C$2:$C$101,A79))</f>
        <v/>
      </c>
      <c r="J79" s="17">
        <f>IF(A79="","",IF(OR(H79&gt;1,I79&gt;1),"Doublon",IF(H79=0,"Sans vente",IF(I79=0,"Non encaissé",IF(ABS(D79)&gt;IFERROR(_xlfn.XLOOKUP("Tolérance montant (€)",'Paramètres'!$A$2:$A$3,'Paramètres'!$B$2:$B$3),0.01),"Écart montant",IF(OR(G79&lt;0,G79&gt;IFERROR(_xlfn.XLOOKUP("Délai maximal (jours)",'Paramètres'!$A$2:$A$3,'Paramètres'!$B$2:$B$3),3)),"Délai dépassé","Rapproché"))))))</f>
        <v/>
      </c>
      <c r="K79" s="17">
        <f>IF(A79="","",IF(J79="Rapproché","Aucune action",IF(J79="Doublon","Vérifier les occurrences",IF(J79="Sans vente","Identifier l’encaissement ou la référence",IF(J79="Non encaissé","Vérifier le règlement",IF(J79="Écart montant","Contrôler le montant",IF(AND(J79="Délai dépassé",G79&lt;0),"Contrôler l’ordre des dates",IF(J79="Délai dépassé","Vérifier le délai","À examiner"))))))))</f>
        <v/>
      </c>
    </row>
    <row r="80" ht="23" customHeight="1">
      <c r="A80" s="14" t="n"/>
      <c r="B80" s="21">
        <f>IF(A80="","",SUMIFS('Billetterie'!$G$2:$G$101,'Billetterie'!$C$2:$C$101,A80))</f>
        <v/>
      </c>
      <c r="C80" s="21">
        <f>IF(A80="","",SUMIFS('Encaissements'!$D$2:$D$101,'Encaissements'!$C$2:$C$101,A80))</f>
        <v/>
      </c>
      <c r="D80" s="21">
        <f>IF(A80="","",C80-B80)</f>
        <v/>
      </c>
      <c r="E80" s="27">
        <f>IF(A80="","",IFERROR(_xlfn.XLOOKUP(A80,'Billetterie'!$C$2:$C$101,'Billetterie'!$B$2:$B$101),""))</f>
        <v/>
      </c>
      <c r="F80" s="27">
        <f>IF(A80="","",IFERROR(_xlfn.XLOOKUP(A80,'Encaissements'!$C$2:$C$101,'Encaissements'!$B$2:$B$101),""))</f>
        <v/>
      </c>
      <c r="G80" s="23">
        <f>IF(OR(E80="",F80=""),"",F80-E80)</f>
        <v/>
      </c>
      <c r="H80" s="23">
        <f>IF(A80="","",COUNTIF('Billetterie'!$C$2:$C$101,A80))</f>
        <v/>
      </c>
      <c r="I80" s="23">
        <f>IF(A80="","",COUNTIF('Encaissements'!$C$2:$C$101,A80))</f>
        <v/>
      </c>
      <c r="J80" s="13">
        <f>IF(A80="","",IF(OR(H80&gt;1,I80&gt;1),"Doublon",IF(H80=0,"Sans vente",IF(I80=0,"Non encaissé",IF(ABS(D80)&gt;IFERROR(_xlfn.XLOOKUP("Tolérance montant (€)",'Paramètres'!$A$2:$A$3,'Paramètres'!$B$2:$B$3),0.01),"Écart montant",IF(OR(G80&lt;0,G80&gt;IFERROR(_xlfn.XLOOKUP("Délai maximal (jours)",'Paramètres'!$A$2:$A$3,'Paramètres'!$B$2:$B$3),3)),"Délai dépassé","Rapproché"))))))</f>
        <v/>
      </c>
      <c r="K80" s="13">
        <f>IF(A80="","",IF(J80="Rapproché","Aucune action",IF(J80="Doublon","Vérifier les occurrences",IF(J80="Sans vente","Identifier l’encaissement ou la référence",IF(J80="Non encaissé","Vérifier le règlement",IF(J80="Écart montant","Contrôler le montant",IF(AND(J80="Délai dépassé",G80&lt;0),"Contrôler l’ordre des dates",IF(J80="Délai dépassé","Vérifier le délai","À examiner"))))))))</f>
        <v/>
      </c>
    </row>
    <row r="81" ht="23" customHeight="1">
      <c r="A81" s="14" t="n"/>
      <c r="B81" s="6">
        <f>IF(A81="","",SUMIFS('Billetterie'!$G$2:$G$101,'Billetterie'!$C$2:$C$101,A81))</f>
        <v/>
      </c>
      <c r="C81" s="6">
        <f>IF(A81="","",SUMIFS('Encaissements'!$D$2:$D$101,'Encaissements'!$C$2:$C$101,A81))</f>
        <v/>
      </c>
      <c r="D81" s="6">
        <f>IF(A81="","",C81-B81)</f>
        <v/>
      </c>
      <c r="E81" s="28">
        <f>IF(A81="","",IFERROR(_xlfn.XLOOKUP(A81,'Billetterie'!$C$2:$C$101,'Billetterie'!$B$2:$B$101),""))</f>
        <v/>
      </c>
      <c r="F81" s="28">
        <f>IF(A81="","",IFERROR(_xlfn.XLOOKUP(A81,'Encaissements'!$C$2:$C$101,'Encaissements'!$B$2:$B$101),""))</f>
        <v/>
      </c>
      <c r="G81" s="25">
        <f>IF(OR(E81="",F81=""),"",F81-E81)</f>
        <v/>
      </c>
      <c r="H81" s="25">
        <f>IF(A81="","",COUNTIF('Billetterie'!$C$2:$C$101,A81))</f>
        <v/>
      </c>
      <c r="I81" s="25">
        <f>IF(A81="","",COUNTIF('Encaissements'!$C$2:$C$101,A81))</f>
        <v/>
      </c>
      <c r="J81" s="17">
        <f>IF(A81="","",IF(OR(H81&gt;1,I81&gt;1),"Doublon",IF(H81=0,"Sans vente",IF(I81=0,"Non encaissé",IF(ABS(D81)&gt;IFERROR(_xlfn.XLOOKUP("Tolérance montant (€)",'Paramètres'!$A$2:$A$3,'Paramètres'!$B$2:$B$3),0.01),"Écart montant",IF(OR(G81&lt;0,G81&gt;IFERROR(_xlfn.XLOOKUP("Délai maximal (jours)",'Paramètres'!$A$2:$A$3,'Paramètres'!$B$2:$B$3),3)),"Délai dépassé","Rapproché"))))))</f>
        <v/>
      </c>
      <c r="K81" s="17">
        <f>IF(A81="","",IF(J81="Rapproché","Aucune action",IF(J81="Doublon","Vérifier les occurrences",IF(J81="Sans vente","Identifier l’encaissement ou la référence",IF(J81="Non encaissé","Vérifier le règlement",IF(J81="Écart montant","Contrôler le montant",IF(AND(J81="Délai dépassé",G81&lt;0),"Contrôler l’ordre des dates",IF(J81="Délai dépassé","Vérifier le délai","À examiner"))))))))</f>
        <v/>
      </c>
    </row>
    <row r="82" ht="23" customHeight="1">
      <c r="A82" s="14" t="n"/>
      <c r="B82" s="21">
        <f>IF(A82="","",SUMIFS('Billetterie'!$G$2:$G$101,'Billetterie'!$C$2:$C$101,A82))</f>
        <v/>
      </c>
      <c r="C82" s="21">
        <f>IF(A82="","",SUMIFS('Encaissements'!$D$2:$D$101,'Encaissements'!$C$2:$C$101,A82))</f>
        <v/>
      </c>
      <c r="D82" s="21">
        <f>IF(A82="","",C82-B82)</f>
        <v/>
      </c>
      <c r="E82" s="27">
        <f>IF(A82="","",IFERROR(_xlfn.XLOOKUP(A82,'Billetterie'!$C$2:$C$101,'Billetterie'!$B$2:$B$101),""))</f>
        <v/>
      </c>
      <c r="F82" s="27">
        <f>IF(A82="","",IFERROR(_xlfn.XLOOKUP(A82,'Encaissements'!$C$2:$C$101,'Encaissements'!$B$2:$B$101),""))</f>
        <v/>
      </c>
      <c r="G82" s="23">
        <f>IF(OR(E82="",F82=""),"",F82-E82)</f>
        <v/>
      </c>
      <c r="H82" s="23">
        <f>IF(A82="","",COUNTIF('Billetterie'!$C$2:$C$101,A82))</f>
        <v/>
      </c>
      <c r="I82" s="23">
        <f>IF(A82="","",COUNTIF('Encaissements'!$C$2:$C$101,A82))</f>
        <v/>
      </c>
      <c r="J82" s="13">
        <f>IF(A82="","",IF(OR(H82&gt;1,I82&gt;1),"Doublon",IF(H82=0,"Sans vente",IF(I82=0,"Non encaissé",IF(ABS(D82)&gt;IFERROR(_xlfn.XLOOKUP("Tolérance montant (€)",'Paramètres'!$A$2:$A$3,'Paramètres'!$B$2:$B$3),0.01),"Écart montant",IF(OR(G82&lt;0,G82&gt;IFERROR(_xlfn.XLOOKUP("Délai maximal (jours)",'Paramètres'!$A$2:$A$3,'Paramètres'!$B$2:$B$3),3)),"Délai dépassé","Rapproché"))))))</f>
        <v/>
      </c>
      <c r="K82" s="13">
        <f>IF(A82="","",IF(J82="Rapproché","Aucune action",IF(J82="Doublon","Vérifier les occurrences",IF(J82="Sans vente","Identifier l’encaissement ou la référence",IF(J82="Non encaissé","Vérifier le règlement",IF(J82="Écart montant","Contrôler le montant",IF(AND(J82="Délai dépassé",G82&lt;0),"Contrôler l’ordre des dates",IF(J82="Délai dépassé","Vérifier le délai","À examiner"))))))))</f>
        <v/>
      </c>
    </row>
    <row r="83" ht="23" customHeight="1">
      <c r="A83" s="14" t="n"/>
      <c r="B83" s="6">
        <f>IF(A83="","",SUMIFS('Billetterie'!$G$2:$G$101,'Billetterie'!$C$2:$C$101,A83))</f>
        <v/>
      </c>
      <c r="C83" s="6">
        <f>IF(A83="","",SUMIFS('Encaissements'!$D$2:$D$101,'Encaissements'!$C$2:$C$101,A83))</f>
        <v/>
      </c>
      <c r="D83" s="6">
        <f>IF(A83="","",C83-B83)</f>
        <v/>
      </c>
      <c r="E83" s="28">
        <f>IF(A83="","",IFERROR(_xlfn.XLOOKUP(A83,'Billetterie'!$C$2:$C$101,'Billetterie'!$B$2:$B$101),""))</f>
        <v/>
      </c>
      <c r="F83" s="28">
        <f>IF(A83="","",IFERROR(_xlfn.XLOOKUP(A83,'Encaissements'!$C$2:$C$101,'Encaissements'!$B$2:$B$101),""))</f>
        <v/>
      </c>
      <c r="G83" s="25">
        <f>IF(OR(E83="",F83=""),"",F83-E83)</f>
        <v/>
      </c>
      <c r="H83" s="25">
        <f>IF(A83="","",COUNTIF('Billetterie'!$C$2:$C$101,A83))</f>
        <v/>
      </c>
      <c r="I83" s="25">
        <f>IF(A83="","",COUNTIF('Encaissements'!$C$2:$C$101,A83))</f>
        <v/>
      </c>
      <c r="J83" s="17">
        <f>IF(A83="","",IF(OR(H83&gt;1,I83&gt;1),"Doublon",IF(H83=0,"Sans vente",IF(I83=0,"Non encaissé",IF(ABS(D83)&gt;IFERROR(_xlfn.XLOOKUP("Tolérance montant (€)",'Paramètres'!$A$2:$A$3,'Paramètres'!$B$2:$B$3),0.01),"Écart montant",IF(OR(G83&lt;0,G83&gt;IFERROR(_xlfn.XLOOKUP("Délai maximal (jours)",'Paramètres'!$A$2:$A$3,'Paramètres'!$B$2:$B$3),3)),"Délai dépassé","Rapproché"))))))</f>
        <v/>
      </c>
      <c r="K83" s="17">
        <f>IF(A83="","",IF(J83="Rapproché","Aucune action",IF(J83="Doublon","Vérifier les occurrences",IF(J83="Sans vente","Identifier l’encaissement ou la référence",IF(J83="Non encaissé","Vérifier le règlement",IF(J83="Écart montant","Contrôler le montant",IF(AND(J83="Délai dépassé",G83&lt;0),"Contrôler l’ordre des dates",IF(J83="Délai dépassé","Vérifier le délai","À examiner"))))))))</f>
        <v/>
      </c>
    </row>
    <row r="84" ht="23" customHeight="1">
      <c r="A84" s="14" t="n"/>
      <c r="B84" s="21">
        <f>IF(A84="","",SUMIFS('Billetterie'!$G$2:$G$101,'Billetterie'!$C$2:$C$101,A84))</f>
        <v/>
      </c>
      <c r="C84" s="21">
        <f>IF(A84="","",SUMIFS('Encaissements'!$D$2:$D$101,'Encaissements'!$C$2:$C$101,A84))</f>
        <v/>
      </c>
      <c r="D84" s="21">
        <f>IF(A84="","",C84-B84)</f>
        <v/>
      </c>
      <c r="E84" s="27">
        <f>IF(A84="","",IFERROR(_xlfn.XLOOKUP(A84,'Billetterie'!$C$2:$C$101,'Billetterie'!$B$2:$B$101),""))</f>
        <v/>
      </c>
      <c r="F84" s="27">
        <f>IF(A84="","",IFERROR(_xlfn.XLOOKUP(A84,'Encaissements'!$C$2:$C$101,'Encaissements'!$B$2:$B$101),""))</f>
        <v/>
      </c>
      <c r="G84" s="23">
        <f>IF(OR(E84="",F84=""),"",F84-E84)</f>
        <v/>
      </c>
      <c r="H84" s="23">
        <f>IF(A84="","",COUNTIF('Billetterie'!$C$2:$C$101,A84))</f>
        <v/>
      </c>
      <c r="I84" s="23">
        <f>IF(A84="","",COUNTIF('Encaissements'!$C$2:$C$101,A84))</f>
        <v/>
      </c>
      <c r="J84" s="13">
        <f>IF(A84="","",IF(OR(H84&gt;1,I84&gt;1),"Doublon",IF(H84=0,"Sans vente",IF(I84=0,"Non encaissé",IF(ABS(D84)&gt;IFERROR(_xlfn.XLOOKUP("Tolérance montant (€)",'Paramètres'!$A$2:$A$3,'Paramètres'!$B$2:$B$3),0.01),"Écart montant",IF(OR(G84&lt;0,G84&gt;IFERROR(_xlfn.XLOOKUP("Délai maximal (jours)",'Paramètres'!$A$2:$A$3,'Paramètres'!$B$2:$B$3),3)),"Délai dépassé","Rapproché"))))))</f>
        <v/>
      </c>
      <c r="K84" s="13">
        <f>IF(A84="","",IF(J84="Rapproché","Aucune action",IF(J84="Doublon","Vérifier les occurrences",IF(J84="Sans vente","Identifier l’encaissement ou la référence",IF(J84="Non encaissé","Vérifier le règlement",IF(J84="Écart montant","Contrôler le montant",IF(AND(J84="Délai dépassé",G84&lt;0),"Contrôler l’ordre des dates",IF(J84="Délai dépassé","Vérifier le délai","À examiner"))))))))</f>
        <v/>
      </c>
    </row>
    <row r="85" ht="23" customHeight="1">
      <c r="A85" s="14" t="n"/>
      <c r="B85" s="6">
        <f>IF(A85="","",SUMIFS('Billetterie'!$G$2:$G$101,'Billetterie'!$C$2:$C$101,A85))</f>
        <v/>
      </c>
      <c r="C85" s="6">
        <f>IF(A85="","",SUMIFS('Encaissements'!$D$2:$D$101,'Encaissements'!$C$2:$C$101,A85))</f>
        <v/>
      </c>
      <c r="D85" s="6">
        <f>IF(A85="","",C85-B85)</f>
        <v/>
      </c>
      <c r="E85" s="28">
        <f>IF(A85="","",IFERROR(_xlfn.XLOOKUP(A85,'Billetterie'!$C$2:$C$101,'Billetterie'!$B$2:$B$101),""))</f>
        <v/>
      </c>
      <c r="F85" s="28">
        <f>IF(A85="","",IFERROR(_xlfn.XLOOKUP(A85,'Encaissements'!$C$2:$C$101,'Encaissements'!$B$2:$B$101),""))</f>
        <v/>
      </c>
      <c r="G85" s="25">
        <f>IF(OR(E85="",F85=""),"",F85-E85)</f>
        <v/>
      </c>
      <c r="H85" s="25">
        <f>IF(A85="","",COUNTIF('Billetterie'!$C$2:$C$101,A85))</f>
        <v/>
      </c>
      <c r="I85" s="25">
        <f>IF(A85="","",COUNTIF('Encaissements'!$C$2:$C$101,A85))</f>
        <v/>
      </c>
      <c r="J85" s="17">
        <f>IF(A85="","",IF(OR(H85&gt;1,I85&gt;1),"Doublon",IF(H85=0,"Sans vente",IF(I85=0,"Non encaissé",IF(ABS(D85)&gt;IFERROR(_xlfn.XLOOKUP("Tolérance montant (€)",'Paramètres'!$A$2:$A$3,'Paramètres'!$B$2:$B$3),0.01),"Écart montant",IF(OR(G85&lt;0,G85&gt;IFERROR(_xlfn.XLOOKUP("Délai maximal (jours)",'Paramètres'!$A$2:$A$3,'Paramètres'!$B$2:$B$3),3)),"Délai dépassé","Rapproché"))))))</f>
        <v/>
      </c>
      <c r="K85" s="17">
        <f>IF(A85="","",IF(J85="Rapproché","Aucune action",IF(J85="Doublon","Vérifier les occurrences",IF(J85="Sans vente","Identifier l’encaissement ou la référence",IF(J85="Non encaissé","Vérifier le règlement",IF(J85="Écart montant","Contrôler le montant",IF(AND(J85="Délai dépassé",G85&lt;0),"Contrôler l’ordre des dates",IF(J85="Délai dépassé","Vérifier le délai","À examiner"))))))))</f>
        <v/>
      </c>
    </row>
    <row r="86" ht="23" customHeight="1">
      <c r="A86" s="14" t="n"/>
      <c r="B86" s="21">
        <f>IF(A86="","",SUMIFS('Billetterie'!$G$2:$G$101,'Billetterie'!$C$2:$C$101,A86))</f>
        <v/>
      </c>
      <c r="C86" s="21">
        <f>IF(A86="","",SUMIFS('Encaissements'!$D$2:$D$101,'Encaissements'!$C$2:$C$101,A86))</f>
        <v/>
      </c>
      <c r="D86" s="21">
        <f>IF(A86="","",C86-B86)</f>
        <v/>
      </c>
      <c r="E86" s="27">
        <f>IF(A86="","",IFERROR(_xlfn.XLOOKUP(A86,'Billetterie'!$C$2:$C$101,'Billetterie'!$B$2:$B$101),""))</f>
        <v/>
      </c>
      <c r="F86" s="27">
        <f>IF(A86="","",IFERROR(_xlfn.XLOOKUP(A86,'Encaissements'!$C$2:$C$101,'Encaissements'!$B$2:$B$101),""))</f>
        <v/>
      </c>
      <c r="G86" s="23">
        <f>IF(OR(E86="",F86=""),"",F86-E86)</f>
        <v/>
      </c>
      <c r="H86" s="23">
        <f>IF(A86="","",COUNTIF('Billetterie'!$C$2:$C$101,A86))</f>
        <v/>
      </c>
      <c r="I86" s="23">
        <f>IF(A86="","",COUNTIF('Encaissements'!$C$2:$C$101,A86))</f>
        <v/>
      </c>
      <c r="J86" s="13">
        <f>IF(A86="","",IF(OR(H86&gt;1,I86&gt;1),"Doublon",IF(H86=0,"Sans vente",IF(I86=0,"Non encaissé",IF(ABS(D86)&gt;IFERROR(_xlfn.XLOOKUP("Tolérance montant (€)",'Paramètres'!$A$2:$A$3,'Paramètres'!$B$2:$B$3),0.01),"Écart montant",IF(OR(G86&lt;0,G86&gt;IFERROR(_xlfn.XLOOKUP("Délai maximal (jours)",'Paramètres'!$A$2:$A$3,'Paramètres'!$B$2:$B$3),3)),"Délai dépassé","Rapproché"))))))</f>
        <v/>
      </c>
      <c r="K86" s="13">
        <f>IF(A86="","",IF(J86="Rapproché","Aucune action",IF(J86="Doublon","Vérifier les occurrences",IF(J86="Sans vente","Identifier l’encaissement ou la référence",IF(J86="Non encaissé","Vérifier le règlement",IF(J86="Écart montant","Contrôler le montant",IF(AND(J86="Délai dépassé",G86&lt;0),"Contrôler l’ordre des dates",IF(J86="Délai dépassé","Vérifier le délai","À examiner"))))))))</f>
        <v/>
      </c>
    </row>
    <row r="87" ht="23" customHeight="1">
      <c r="A87" s="14" t="n"/>
      <c r="B87" s="6">
        <f>IF(A87="","",SUMIFS('Billetterie'!$G$2:$G$101,'Billetterie'!$C$2:$C$101,A87))</f>
        <v/>
      </c>
      <c r="C87" s="6">
        <f>IF(A87="","",SUMIFS('Encaissements'!$D$2:$D$101,'Encaissements'!$C$2:$C$101,A87))</f>
        <v/>
      </c>
      <c r="D87" s="6">
        <f>IF(A87="","",C87-B87)</f>
        <v/>
      </c>
      <c r="E87" s="28">
        <f>IF(A87="","",IFERROR(_xlfn.XLOOKUP(A87,'Billetterie'!$C$2:$C$101,'Billetterie'!$B$2:$B$101),""))</f>
        <v/>
      </c>
      <c r="F87" s="28">
        <f>IF(A87="","",IFERROR(_xlfn.XLOOKUP(A87,'Encaissements'!$C$2:$C$101,'Encaissements'!$B$2:$B$101),""))</f>
        <v/>
      </c>
      <c r="G87" s="25">
        <f>IF(OR(E87="",F87=""),"",F87-E87)</f>
        <v/>
      </c>
      <c r="H87" s="25">
        <f>IF(A87="","",COUNTIF('Billetterie'!$C$2:$C$101,A87))</f>
        <v/>
      </c>
      <c r="I87" s="25">
        <f>IF(A87="","",COUNTIF('Encaissements'!$C$2:$C$101,A87))</f>
        <v/>
      </c>
      <c r="J87" s="17">
        <f>IF(A87="","",IF(OR(H87&gt;1,I87&gt;1),"Doublon",IF(H87=0,"Sans vente",IF(I87=0,"Non encaissé",IF(ABS(D87)&gt;IFERROR(_xlfn.XLOOKUP("Tolérance montant (€)",'Paramètres'!$A$2:$A$3,'Paramètres'!$B$2:$B$3),0.01),"Écart montant",IF(OR(G87&lt;0,G87&gt;IFERROR(_xlfn.XLOOKUP("Délai maximal (jours)",'Paramètres'!$A$2:$A$3,'Paramètres'!$B$2:$B$3),3)),"Délai dépassé","Rapproché"))))))</f>
        <v/>
      </c>
      <c r="K87" s="17">
        <f>IF(A87="","",IF(J87="Rapproché","Aucune action",IF(J87="Doublon","Vérifier les occurrences",IF(J87="Sans vente","Identifier l’encaissement ou la référence",IF(J87="Non encaissé","Vérifier le règlement",IF(J87="Écart montant","Contrôler le montant",IF(AND(J87="Délai dépassé",G87&lt;0),"Contrôler l’ordre des dates",IF(J87="Délai dépassé","Vérifier le délai","À examiner"))))))))</f>
        <v/>
      </c>
    </row>
    <row r="88" ht="23" customHeight="1">
      <c r="A88" s="14" t="n"/>
      <c r="B88" s="21">
        <f>IF(A88="","",SUMIFS('Billetterie'!$G$2:$G$101,'Billetterie'!$C$2:$C$101,A88))</f>
        <v/>
      </c>
      <c r="C88" s="21">
        <f>IF(A88="","",SUMIFS('Encaissements'!$D$2:$D$101,'Encaissements'!$C$2:$C$101,A88))</f>
        <v/>
      </c>
      <c r="D88" s="21">
        <f>IF(A88="","",C88-B88)</f>
        <v/>
      </c>
      <c r="E88" s="27">
        <f>IF(A88="","",IFERROR(_xlfn.XLOOKUP(A88,'Billetterie'!$C$2:$C$101,'Billetterie'!$B$2:$B$101),""))</f>
        <v/>
      </c>
      <c r="F88" s="27">
        <f>IF(A88="","",IFERROR(_xlfn.XLOOKUP(A88,'Encaissements'!$C$2:$C$101,'Encaissements'!$B$2:$B$101),""))</f>
        <v/>
      </c>
      <c r="G88" s="23">
        <f>IF(OR(E88="",F88=""),"",F88-E88)</f>
        <v/>
      </c>
      <c r="H88" s="23">
        <f>IF(A88="","",COUNTIF('Billetterie'!$C$2:$C$101,A88))</f>
        <v/>
      </c>
      <c r="I88" s="23">
        <f>IF(A88="","",COUNTIF('Encaissements'!$C$2:$C$101,A88))</f>
        <v/>
      </c>
      <c r="J88" s="13">
        <f>IF(A88="","",IF(OR(H88&gt;1,I88&gt;1),"Doublon",IF(H88=0,"Sans vente",IF(I88=0,"Non encaissé",IF(ABS(D88)&gt;IFERROR(_xlfn.XLOOKUP("Tolérance montant (€)",'Paramètres'!$A$2:$A$3,'Paramètres'!$B$2:$B$3),0.01),"Écart montant",IF(OR(G88&lt;0,G88&gt;IFERROR(_xlfn.XLOOKUP("Délai maximal (jours)",'Paramètres'!$A$2:$A$3,'Paramètres'!$B$2:$B$3),3)),"Délai dépassé","Rapproché"))))))</f>
        <v/>
      </c>
      <c r="K88" s="13">
        <f>IF(A88="","",IF(J88="Rapproché","Aucune action",IF(J88="Doublon","Vérifier les occurrences",IF(J88="Sans vente","Identifier l’encaissement ou la référence",IF(J88="Non encaissé","Vérifier le règlement",IF(J88="Écart montant","Contrôler le montant",IF(AND(J88="Délai dépassé",G88&lt;0),"Contrôler l’ordre des dates",IF(J88="Délai dépassé","Vérifier le délai","À examiner"))))))))</f>
        <v/>
      </c>
    </row>
    <row r="89" ht="23" customHeight="1">
      <c r="A89" s="14" t="n"/>
      <c r="B89" s="6">
        <f>IF(A89="","",SUMIFS('Billetterie'!$G$2:$G$101,'Billetterie'!$C$2:$C$101,A89))</f>
        <v/>
      </c>
      <c r="C89" s="6">
        <f>IF(A89="","",SUMIFS('Encaissements'!$D$2:$D$101,'Encaissements'!$C$2:$C$101,A89))</f>
        <v/>
      </c>
      <c r="D89" s="6">
        <f>IF(A89="","",C89-B89)</f>
        <v/>
      </c>
      <c r="E89" s="28">
        <f>IF(A89="","",IFERROR(_xlfn.XLOOKUP(A89,'Billetterie'!$C$2:$C$101,'Billetterie'!$B$2:$B$101),""))</f>
        <v/>
      </c>
      <c r="F89" s="28">
        <f>IF(A89="","",IFERROR(_xlfn.XLOOKUP(A89,'Encaissements'!$C$2:$C$101,'Encaissements'!$B$2:$B$101),""))</f>
        <v/>
      </c>
      <c r="G89" s="25">
        <f>IF(OR(E89="",F89=""),"",F89-E89)</f>
        <v/>
      </c>
      <c r="H89" s="25">
        <f>IF(A89="","",COUNTIF('Billetterie'!$C$2:$C$101,A89))</f>
        <v/>
      </c>
      <c r="I89" s="25">
        <f>IF(A89="","",COUNTIF('Encaissements'!$C$2:$C$101,A89))</f>
        <v/>
      </c>
      <c r="J89" s="17">
        <f>IF(A89="","",IF(OR(H89&gt;1,I89&gt;1),"Doublon",IF(H89=0,"Sans vente",IF(I89=0,"Non encaissé",IF(ABS(D89)&gt;IFERROR(_xlfn.XLOOKUP("Tolérance montant (€)",'Paramètres'!$A$2:$A$3,'Paramètres'!$B$2:$B$3),0.01),"Écart montant",IF(OR(G89&lt;0,G89&gt;IFERROR(_xlfn.XLOOKUP("Délai maximal (jours)",'Paramètres'!$A$2:$A$3,'Paramètres'!$B$2:$B$3),3)),"Délai dépassé","Rapproché"))))))</f>
        <v/>
      </c>
      <c r="K89" s="17">
        <f>IF(A89="","",IF(J89="Rapproché","Aucune action",IF(J89="Doublon","Vérifier les occurrences",IF(J89="Sans vente","Identifier l’encaissement ou la référence",IF(J89="Non encaissé","Vérifier le règlement",IF(J89="Écart montant","Contrôler le montant",IF(AND(J89="Délai dépassé",G89&lt;0),"Contrôler l’ordre des dates",IF(J89="Délai dépassé","Vérifier le délai","À examiner"))))))))</f>
        <v/>
      </c>
    </row>
    <row r="90" ht="23" customHeight="1">
      <c r="A90" s="14" t="n"/>
      <c r="B90" s="21">
        <f>IF(A90="","",SUMIFS('Billetterie'!$G$2:$G$101,'Billetterie'!$C$2:$C$101,A90))</f>
        <v/>
      </c>
      <c r="C90" s="21">
        <f>IF(A90="","",SUMIFS('Encaissements'!$D$2:$D$101,'Encaissements'!$C$2:$C$101,A90))</f>
        <v/>
      </c>
      <c r="D90" s="21">
        <f>IF(A90="","",C90-B90)</f>
        <v/>
      </c>
      <c r="E90" s="27">
        <f>IF(A90="","",IFERROR(_xlfn.XLOOKUP(A90,'Billetterie'!$C$2:$C$101,'Billetterie'!$B$2:$B$101),""))</f>
        <v/>
      </c>
      <c r="F90" s="27">
        <f>IF(A90="","",IFERROR(_xlfn.XLOOKUP(A90,'Encaissements'!$C$2:$C$101,'Encaissements'!$B$2:$B$101),""))</f>
        <v/>
      </c>
      <c r="G90" s="23">
        <f>IF(OR(E90="",F90=""),"",F90-E90)</f>
        <v/>
      </c>
      <c r="H90" s="23">
        <f>IF(A90="","",COUNTIF('Billetterie'!$C$2:$C$101,A90))</f>
        <v/>
      </c>
      <c r="I90" s="23">
        <f>IF(A90="","",COUNTIF('Encaissements'!$C$2:$C$101,A90))</f>
        <v/>
      </c>
      <c r="J90" s="13">
        <f>IF(A90="","",IF(OR(H90&gt;1,I90&gt;1),"Doublon",IF(H90=0,"Sans vente",IF(I90=0,"Non encaissé",IF(ABS(D90)&gt;IFERROR(_xlfn.XLOOKUP("Tolérance montant (€)",'Paramètres'!$A$2:$A$3,'Paramètres'!$B$2:$B$3),0.01),"Écart montant",IF(OR(G90&lt;0,G90&gt;IFERROR(_xlfn.XLOOKUP("Délai maximal (jours)",'Paramètres'!$A$2:$A$3,'Paramètres'!$B$2:$B$3),3)),"Délai dépassé","Rapproché"))))))</f>
        <v/>
      </c>
      <c r="K90" s="13">
        <f>IF(A90="","",IF(J90="Rapproché","Aucune action",IF(J90="Doublon","Vérifier les occurrences",IF(J90="Sans vente","Identifier l’encaissement ou la référence",IF(J90="Non encaissé","Vérifier le règlement",IF(J90="Écart montant","Contrôler le montant",IF(AND(J90="Délai dépassé",G90&lt;0),"Contrôler l’ordre des dates",IF(J90="Délai dépassé","Vérifier le délai","À examiner"))))))))</f>
        <v/>
      </c>
    </row>
    <row r="91" ht="23" customHeight="1">
      <c r="A91" s="14" t="n"/>
      <c r="B91" s="6">
        <f>IF(A91="","",SUMIFS('Billetterie'!$G$2:$G$101,'Billetterie'!$C$2:$C$101,A91))</f>
        <v/>
      </c>
      <c r="C91" s="6">
        <f>IF(A91="","",SUMIFS('Encaissements'!$D$2:$D$101,'Encaissements'!$C$2:$C$101,A91))</f>
        <v/>
      </c>
      <c r="D91" s="6">
        <f>IF(A91="","",C91-B91)</f>
        <v/>
      </c>
      <c r="E91" s="28">
        <f>IF(A91="","",IFERROR(_xlfn.XLOOKUP(A91,'Billetterie'!$C$2:$C$101,'Billetterie'!$B$2:$B$101),""))</f>
        <v/>
      </c>
      <c r="F91" s="28">
        <f>IF(A91="","",IFERROR(_xlfn.XLOOKUP(A91,'Encaissements'!$C$2:$C$101,'Encaissements'!$B$2:$B$101),""))</f>
        <v/>
      </c>
      <c r="G91" s="25">
        <f>IF(OR(E91="",F91=""),"",F91-E91)</f>
        <v/>
      </c>
      <c r="H91" s="25">
        <f>IF(A91="","",COUNTIF('Billetterie'!$C$2:$C$101,A91))</f>
        <v/>
      </c>
      <c r="I91" s="25">
        <f>IF(A91="","",COUNTIF('Encaissements'!$C$2:$C$101,A91))</f>
        <v/>
      </c>
      <c r="J91" s="17">
        <f>IF(A91="","",IF(OR(H91&gt;1,I91&gt;1),"Doublon",IF(H91=0,"Sans vente",IF(I91=0,"Non encaissé",IF(ABS(D91)&gt;IFERROR(_xlfn.XLOOKUP("Tolérance montant (€)",'Paramètres'!$A$2:$A$3,'Paramètres'!$B$2:$B$3),0.01),"Écart montant",IF(OR(G91&lt;0,G91&gt;IFERROR(_xlfn.XLOOKUP("Délai maximal (jours)",'Paramètres'!$A$2:$A$3,'Paramètres'!$B$2:$B$3),3)),"Délai dépassé","Rapproché"))))))</f>
        <v/>
      </c>
      <c r="K91" s="17">
        <f>IF(A91="","",IF(J91="Rapproché","Aucune action",IF(J91="Doublon","Vérifier les occurrences",IF(J91="Sans vente","Identifier l’encaissement ou la référence",IF(J91="Non encaissé","Vérifier le règlement",IF(J91="Écart montant","Contrôler le montant",IF(AND(J91="Délai dépassé",G91&lt;0),"Contrôler l’ordre des dates",IF(J91="Délai dépassé","Vérifier le délai","À examiner"))))))))</f>
        <v/>
      </c>
    </row>
    <row r="92" ht="23" customHeight="1">
      <c r="A92" s="14" t="n"/>
      <c r="B92" s="21">
        <f>IF(A92="","",SUMIFS('Billetterie'!$G$2:$G$101,'Billetterie'!$C$2:$C$101,A92))</f>
        <v/>
      </c>
      <c r="C92" s="21">
        <f>IF(A92="","",SUMIFS('Encaissements'!$D$2:$D$101,'Encaissements'!$C$2:$C$101,A92))</f>
        <v/>
      </c>
      <c r="D92" s="21">
        <f>IF(A92="","",C92-B92)</f>
        <v/>
      </c>
      <c r="E92" s="27">
        <f>IF(A92="","",IFERROR(_xlfn.XLOOKUP(A92,'Billetterie'!$C$2:$C$101,'Billetterie'!$B$2:$B$101),""))</f>
        <v/>
      </c>
      <c r="F92" s="27">
        <f>IF(A92="","",IFERROR(_xlfn.XLOOKUP(A92,'Encaissements'!$C$2:$C$101,'Encaissements'!$B$2:$B$101),""))</f>
        <v/>
      </c>
      <c r="G92" s="23">
        <f>IF(OR(E92="",F92=""),"",F92-E92)</f>
        <v/>
      </c>
      <c r="H92" s="23">
        <f>IF(A92="","",COUNTIF('Billetterie'!$C$2:$C$101,A92))</f>
        <v/>
      </c>
      <c r="I92" s="23">
        <f>IF(A92="","",COUNTIF('Encaissements'!$C$2:$C$101,A92))</f>
        <v/>
      </c>
      <c r="J92" s="13">
        <f>IF(A92="","",IF(OR(H92&gt;1,I92&gt;1),"Doublon",IF(H92=0,"Sans vente",IF(I92=0,"Non encaissé",IF(ABS(D92)&gt;IFERROR(_xlfn.XLOOKUP("Tolérance montant (€)",'Paramètres'!$A$2:$A$3,'Paramètres'!$B$2:$B$3),0.01),"Écart montant",IF(OR(G92&lt;0,G92&gt;IFERROR(_xlfn.XLOOKUP("Délai maximal (jours)",'Paramètres'!$A$2:$A$3,'Paramètres'!$B$2:$B$3),3)),"Délai dépassé","Rapproché"))))))</f>
        <v/>
      </c>
      <c r="K92" s="13">
        <f>IF(A92="","",IF(J92="Rapproché","Aucune action",IF(J92="Doublon","Vérifier les occurrences",IF(J92="Sans vente","Identifier l’encaissement ou la référence",IF(J92="Non encaissé","Vérifier le règlement",IF(J92="Écart montant","Contrôler le montant",IF(AND(J92="Délai dépassé",G92&lt;0),"Contrôler l’ordre des dates",IF(J92="Délai dépassé","Vérifier le délai","À examiner"))))))))</f>
        <v/>
      </c>
    </row>
    <row r="93" ht="23" customHeight="1">
      <c r="A93" s="14" t="n"/>
      <c r="B93" s="6">
        <f>IF(A93="","",SUMIFS('Billetterie'!$G$2:$G$101,'Billetterie'!$C$2:$C$101,A93))</f>
        <v/>
      </c>
      <c r="C93" s="6">
        <f>IF(A93="","",SUMIFS('Encaissements'!$D$2:$D$101,'Encaissements'!$C$2:$C$101,A93))</f>
        <v/>
      </c>
      <c r="D93" s="6">
        <f>IF(A93="","",C93-B93)</f>
        <v/>
      </c>
      <c r="E93" s="28">
        <f>IF(A93="","",IFERROR(_xlfn.XLOOKUP(A93,'Billetterie'!$C$2:$C$101,'Billetterie'!$B$2:$B$101),""))</f>
        <v/>
      </c>
      <c r="F93" s="28">
        <f>IF(A93="","",IFERROR(_xlfn.XLOOKUP(A93,'Encaissements'!$C$2:$C$101,'Encaissements'!$B$2:$B$101),""))</f>
        <v/>
      </c>
      <c r="G93" s="25">
        <f>IF(OR(E93="",F93=""),"",F93-E93)</f>
        <v/>
      </c>
      <c r="H93" s="25">
        <f>IF(A93="","",COUNTIF('Billetterie'!$C$2:$C$101,A93))</f>
        <v/>
      </c>
      <c r="I93" s="25">
        <f>IF(A93="","",COUNTIF('Encaissements'!$C$2:$C$101,A93))</f>
        <v/>
      </c>
      <c r="J93" s="17">
        <f>IF(A93="","",IF(OR(H93&gt;1,I93&gt;1),"Doublon",IF(H93=0,"Sans vente",IF(I93=0,"Non encaissé",IF(ABS(D93)&gt;IFERROR(_xlfn.XLOOKUP("Tolérance montant (€)",'Paramètres'!$A$2:$A$3,'Paramètres'!$B$2:$B$3),0.01),"Écart montant",IF(OR(G93&lt;0,G93&gt;IFERROR(_xlfn.XLOOKUP("Délai maximal (jours)",'Paramètres'!$A$2:$A$3,'Paramètres'!$B$2:$B$3),3)),"Délai dépassé","Rapproché"))))))</f>
        <v/>
      </c>
      <c r="K93" s="17">
        <f>IF(A93="","",IF(J93="Rapproché","Aucune action",IF(J93="Doublon","Vérifier les occurrences",IF(J93="Sans vente","Identifier l’encaissement ou la référence",IF(J93="Non encaissé","Vérifier le règlement",IF(J93="Écart montant","Contrôler le montant",IF(AND(J93="Délai dépassé",G93&lt;0),"Contrôler l’ordre des dates",IF(J93="Délai dépassé","Vérifier le délai","À examiner"))))))))</f>
        <v/>
      </c>
    </row>
    <row r="94" ht="23" customHeight="1">
      <c r="A94" s="14" t="n"/>
      <c r="B94" s="21">
        <f>IF(A94="","",SUMIFS('Billetterie'!$G$2:$G$101,'Billetterie'!$C$2:$C$101,A94))</f>
        <v/>
      </c>
      <c r="C94" s="21">
        <f>IF(A94="","",SUMIFS('Encaissements'!$D$2:$D$101,'Encaissements'!$C$2:$C$101,A94))</f>
        <v/>
      </c>
      <c r="D94" s="21">
        <f>IF(A94="","",C94-B94)</f>
        <v/>
      </c>
      <c r="E94" s="27">
        <f>IF(A94="","",IFERROR(_xlfn.XLOOKUP(A94,'Billetterie'!$C$2:$C$101,'Billetterie'!$B$2:$B$101),""))</f>
        <v/>
      </c>
      <c r="F94" s="27">
        <f>IF(A94="","",IFERROR(_xlfn.XLOOKUP(A94,'Encaissements'!$C$2:$C$101,'Encaissements'!$B$2:$B$101),""))</f>
        <v/>
      </c>
      <c r="G94" s="23">
        <f>IF(OR(E94="",F94=""),"",F94-E94)</f>
        <v/>
      </c>
      <c r="H94" s="23">
        <f>IF(A94="","",COUNTIF('Billetterie'!$C$2:$C$101,A94))</f>
        <v/>
      </c>
      <c r="I94" s="23">
        <f>IF(A94="","",COUNTIF('Encaissements'!$C$2:$C$101,A94))</f>
        <v/>
      </c>
      <c r="J94" s="13">
        <f>IF(A94="","",IF(OR(H94&gt;1,I94&gt;1),"Doublon",IF(H94=0,"Sans vente",IF(I94=0,"Non encaissé",IF(ABS(D94)&gt;IFERROR(_xlfn.XLOOKUP("Tolérance montant (€)",'Paramètres'!$A$2:$A$3,'Paramètres'!$B$2:$B$3),0.01),"Écart montant",IF(OR(G94&lt;0,G94&gt;IFERROR(_xlfn.XLOOKUP("Délai maximal (jours)",'Paramètres'!$A$2:$A$3,'Paramètres'!$B$2:$B$3),3)),"Délai dépassé","Rapproché"))))))</f>
        <v/>
      </c>
      <c r="K94" s="13">
        <f>IF(A94="","",IF(J94="Rapproché","Aucune action",IF(J94="Doublon","Vérifier les occurrences",IF(J94="Sans vente","Identifier l’encaissement ou la référence",IF(J94="Non encaissé","Vérifier le règlement",IF(J94="Écart montant","Contrôler le montant",IF(AND(J94="Délai dépassé",G94&lt;0),"Contrôler l’ordre des dates",IF(J94="Délai dépassé","Vérifier le délai","À examiner"))))))))</f>
        <v/>
      </c>
    </row>
    <row r="95" ht="23" customHeight="1">
      <c r="A95" s="14" t="n"/>
      <c r="B95" s="6">
        <f>IF(A95="","",SUMIFS('Billetterie'!$G$2:$G$101,'Billetterie'!$C$2:$C$101,A95))</f>
        <v/>
      </c>
      <c r="C95" s="6">
        <f>IF(A95="","",SUMIFS('Encaissements'!$D$2:$D$101,'Encaissements'!$C$2:$C$101,A95))</f>
        <v/>
      </c>
      <c r="D95" s="6">
        <f>IF(A95="","",C95-B95)</f>
        <v/>
      </c>
      <c r="E95" s="28">
        <f>IF(A95="","",IFERROR(_xlfn.XLOOKUP(A95,'Billetterie'!$C$2:$C$101,'Billetterie'!$B$2:$B$101),""))</f>
        <v/>
      </c>
      <c r="F95" s="28">
        <f>IF(A95="","",IFERROR(_xlfn.XLOOKUP(A95,'Encaissements'!$C$2:$C$101,'Encaissements'!$B$2:$B$101),""))</f>
        <v/>
      </c>
      <c r="G95" s="25">
        <f>IF(OR(E95="",F95=""),"",F95-E95)</f>
        <v/>
      </c>
      <c r="H95" s="25">
        <f>IF(A95="","",COUNTIF('Billetterie'!$C$2:$C$101,A95))</f>
        <v/>
      </c>
      <c r="I95" s="25">
        <f>IF(A95="","",COUNTIF('Encaissements'!$C$2:$C$101,A95))</f>
        <v/>
      </c>
      <c r="J95" s="17">
        <f>IF(A95="","",IF(OR(H95&gt;1,I95&gt;1),"Doublon",IF(H95=0,"Sans vente",IF(I95=0,"Non encaissé",IF(ABS(D95)&gt;IFERROR(_xlfn.XLOOKUP("Tolérance montant (€)",'Paramètres'!$A$2:$A$3,'Paramètres'!$B$2:$B$3),0.01),"Écart montant",IF(OR(G95&lt;0,G95&gt;IFERROR(_xlfn.XLOOKUP("Délai maximal (jours)",'Paramètres'!$A$2:$A$3,'Paramètres'!$B$2:$B$3),3)),"Délai dépassé","Rapproché"))))))</f>
        <v/>
      </c>
      <c r="K95" s="17">
        <f>IF(A95="","",IF(J95="Rapproché","Aucune action",IF(J95="Doublon","Vérifier les occurrences",IF(J95="Sans vente","Identifier l’encaissement ou la référence",IF(J95="Non encaissé","Vérifier le règlement",IF(J95="Écart montant","Contrôler le montant",IF(AND(J95="Délai dépassé",G95&lt;0),"Contrôler l’ordre des dates",IF(J95="Délai dépassé","Vérifier le délai","À examiner"))))))))</f>
        <v/>
      </c>
    </row>
    <row r="96" ht="23" customHeight="1">
      <c r="A96" s="14" t="n"/>
      <c r="B96" s="21">
        <f>IF(A96="","",SUMIFS('Billetterie'!$G$2:$G$101,'Billetterie'!$C$2:$C$101,A96))</f>
        <v/>
      </c>
      <c r="C96" s="21">
        <f>IF(A96="","",SUMIFS('Encaissements'!$D$2:$D$101,'Encaissements'!$C$2:$C$101,A96))</f>
        <v/>
      </c>
      <c r="D96" s="21">
        <f>IF(A96="","",C96-B96)</f>
        <v/>
      </c>
      <c r="E96" s="27">
        <f>IF(A96="","",IFERROR(_xlfn.XLOOKUP(A96,'Billetterie'!$C$2:$C$101,'Billetterie'!$B$2:$B$101),""))</f>
        <v/>
      </c>
      <c r="F96" s="27">
        <f>IF(A96="","",IFERROR(_xlfn.XLOOKUP(A96,'Encaissements'!$C$2:$C$101,'Encaissements'!$B$2:$B$101),""))</f>
        <v/>
      </c>
      <c r="G96" s="23">
        <f>IF(OR(E96="",F96=""),"",F96-E96)</f>
        <v/>
      </c>
      <c r="H96" s="23">
        <f>IF(A96="","",COUNTIF('Billetterie'!$C$2:$C$101,A96))</f>
        <v/>
      </c>
      <c r="I96" s="23">
        <f>IF(A96="","",COUNTIF('Encaissements'!$C$2:$C$101,A96))</f>
        <v/>
      </c>
      <c r="J96" s="13">
        <f>IF(A96="","",IF(OR(H96&gt;1,I96&gt;1),"Doublon",IF(H96=0,"Sans vente",IF(I96=0,"Non encaissé",IF(ABS(D96)&gt;IFERROR(_xlfn.XLOOKUP("Tolérance montant (€)",'Paramètres'!$A$2:$A$3,'Paramètres'!$B$2:$B$3),0.01),"Écart montant",IF(OR(G96&lt;0,G96&gt;IFERROR(_xlfn.XLOOKUP("Délai maximal (jours)",'Paramètres'!$A$2:$A$3,'Paramètres'!$B$2:$B$3),3)),"Délai dépassé","Rapproché"))))))</f>
        <v/>
      </c>
      <c r="K96" s="13">
        <f>IF(A96="","",IF(J96="Rapproché","Aucune action",IF(J96="Doublon","Vérifier les occurrences",IF(J96="Sans vente","Identifier l’encaissement ou la référence",IF(J96="Non encaissé","Vérifier le règlement",IF(J96="Écart montant","Contrôler le montant",IF(AND(J96="Délai dépassé",G96&lt;0),"Contrôler l’ordre des dates",IF(J96="Délai dépassé","Vérifier le délai","À examiner"))))))))</f>
        <v/>
      </c>
    </row>
    <row r="97" ht="23" customHeight="1">
      <c r="A97" s="14" t="n"/>
      <c r="B97" s="6">
        <f>IF(A97="","",SUMIFS('Billetterie'!$G$2:$G$101,'Billetterie'!$C$2:$C$101,A97))</f>
        <v/>
      </c>
      <c r="C97" s="6">
        <f>IF(A97="","",SUMIFS('Encaissements'!$D$2:$D$101,'Encaissements'!$C$2:$C$101,A97))</f>
        <v/>
      </c>
      <c r="D97" s="6">
        <f>IF(A97="","",C97-B97)</f>
        <v/>
      </c>
      <c r="E97" s="28">
        <f>IF(A97="","",IFERROR(_xlfn.XLOOKUP(A97,'Billetterie'!$C$2:$C$101,'Billetterie'!$B$2:$B$101),""))</f>
        <v/>
      </c>
      <c r="F97" s="28">
        <f>IF(A97="","",IFERROR(_xlfn.XLOOKUP(A97,'Encaissements'!$C$2:$C$101,'Encaissements'!$B$2:$B$101),""))</f>
        <v/>
      </c>
      <c r="G97" s="25">
        <f>IF(OR(E97="",F97=""),"",F97-E97)</f>
        <v/>
      </c>
      <c r="H97" s="25">
        <f>IF(A97="","",COUNTIF('Billetterie'!$C$2:$C$101,A97))</f>
        <v/>
      </c>
      <c r="I97" s="25">
        <f>IF(A97="","",COUNTIF('Encaissements'!$C$2:$C$101,A97))</f>
        <v/>
      </c>
      <c r="J97" s="17">
        <f>IF(A97="","",IF(OR(H97&gt;1,I97&gt;1),"Doublon",IF(H97=0,"Sans vente",IF(I97=0,"Non encaissé",IF(ABS(D97)&gt;IFERROR(_xlfn.XLOOKUP("Tolérance montant (€)",'Paramètres'!$A$2:$A$3,'Paramètres'!$B$2:$B$3),0.01),"Écart montant",IF(OR(G97&lt;0,G97&gt;IFERROR(_xlfn.XLOOKUP("Délai maximal (jours)",'Paramètres'!$A$2:$A$3,'Paramètres'!$B$2:$B$3),3)),"Délai dépassé","Rapproché"))))))</f>
        <v/>
      </c>
      <c r="K97" s="17">
        <f>IF(A97="","",IF(J97="Rapproché","Aucune action",IF(J97="Doublon","Vérifier les occurrences",IF(J97="Sans vente","Identifier l’encaissement ou la référence",IF(J97="Non encaissé","Vérifier le règlement",IF(J97="Écart montant","Contrôler le montant",IF(AND(J97="Délai dépassé",G97&lt;0),"Contrôler l’ordre des dates",IF(J97="Délai dépassé","Vérifier le délai","À examiner"))))))))</f>
        <v/>
      </c>
    </row>
    <row r="98" ht="23" customHeight="1">
      <c r="A98" s="14" t="n"/>
      <c r="B98" s="21">
        <f>IF(A98="","",SUMIFS('Billetterie'!$G$2:$G$101,'Billetterie'!$C$2:$C$101,A98))</f>
        <v/>
      </c>
      <c r="C98" s="21">
        <f>IF(A98="","",SUMIFS('Encaissements'!$D$2:$D$101,'Encaissements'!$C$2:$C$101,A98))</f>
        <v/>
      </c>
      <c r="D98" s="21">
        <f>IF(A98="","",C98-B98)</f>
        <v/>
      </c>
      <c r="E98" s="27">
        <f>IF(A98="","",IFERROR(_xlfn.XLOOKUP(A98,'Billetterie'!$C$2:$C$101,'Billetterie'!$B$2:$B$101),""))</f>
        <v/>
      </c>
      <c r="F98" s="27">
        <f>IF(A98="","",IFERROR(_xlfn.XLOOKUP(A98,'Encaissements'!$C$2:$C$101,'Encaissements'!$B$2:$B$101),""))</f>
        <v/>
      </c>
      <c r="G98" s="23">
        <f>IF(OR(E98="",F98=""),"",F98-E98)</f>
        <v/>
      </c>
      <c r="H98" s="23">
        <f>IF(A98="","",COUNTIF('Billetterie'!$C$2:$C$101,A98))</f>
        <v/>
      </c>
      <c r="I98" s="23">
        <f>IF(A98="","",COUNTIF('Encaissements'!$C$2:$C$101,A98))</f>
        <v/>
      </c>
      <c r="J98" s="13">
        <f>IF(A98="","",IF(OR(H98&gt;1,I98&gt;1),"Doublon",IF(H98=0,"Sans vente",IF(I98=0,"Non encaissé",IF(ABS(D98)&gt;IFERROR(_xlfn.XLOOKUP("Tolérance montant (€)",'Paramètres'!$A$2:$A$3,'Paramètres'!$B$2:$B$3),0.01),"Écart montant",IF(OR(G98&lt;0,G98&gt;IFERROR(_xlfn.XLOOKUP("Délai maximal (jours)",'Paramètres'!$A$2:$A$3,'Paramètres'!$B$2:$B$3),3)),"Délai dépassé","Rapproché"))))))</f>
        <v/>
      </c>
      <c r="K98" s="13">
        <f>IF(A98="","",IF(J98="Rapproché","Aucune action",IF(J98="Doublon","Vérifier les occurrences",IF(J98="Sans vente","Identifier l’encaissement ou la référence",IF(J98="Non encaissé","Vérifier le règlement",IF(J98="Écart montant","Contrôler le montant",IF(AND(J98="Délai dépassé",G98&lt;0),"Contrôler l’ordre des dates",IF(J98="Délai dépassé","Vérifier le délai","À examiner"))))))))</f>
        <v/>
      </c>
    </row>
    <row r="99" ht="23" customHeight="1">
      <c r="A99" s="14" t="n"/>
      <c r="B99" s="6">
        <f>IF(A99="","",SUMIFS('Billetterie'!$G$2:$G$101,'Billetterie'!$C$2:$C$101,A99))</f>
        <v/>
      </c>
      <c r="C99" s="6">
        <f>IF(A99="","",SUMIFS('Encaissements'!$D$2:$D$101,'Encaissements'!$C$2:$C$101,A99))</f>
        <v/>
      </c>
      <c r="D99" s="6">
        <f>IF(A99="","",C99-B99)</f>
        <v/>
      </c>
      <c r="E99" s="28">
        <f>IF(A99="","",IFERROR(_xlfn.XLOOKUP(A99,'Billetterie'!$C$2:$C$101,'Billetterie'!$B$2:$B$101),""))</f>
        <v/>
      </c>
      <c r="F99" s="28">
        <f>IF(A99="","",IFERROR(_xlfn.XLOOKUP(A99,'Encaissements'!$C$2:$C$101,'Encaissements'!$B$2:$B$101),""))</f>
        <v/>
      </c>
      <c r="G99" s="25">
        <f>IF(OR(E99="",F99=""),"",F99-E99)</f>
        <v/>
      </c>
      <c r="H99" s="25">
        <f>IF(A99="","",COUNTIF('Billetterie'!$C$2:$C$101,A99))</f>
        <v/>
      </c>
      <c r="I99" s="25">
        <f>IF(A99="","",COUNTIF('Encaissements'!$C$2:$C$101,A99))</f>
        <v/>
      </c>
      <c r="J99" s="17">
        <f>IF(A99="","",IF(OR(H99&gt;1,I99&gt;1),"Doublon",IF(H99=0,"Sans vente",IF(I99=0,"Non encaissé",IF(ABS(D99)&gt;IFERROR(_xlfn.XLOOKUP("Tolérance montant (€)",'Paramètres'!$A$2:$A$3,'Paramètres'!$B$2:$B$3),0.01),"Écart montant",IF(OR(G99&lt;0,G99&gt;IFERROR(_xlfn.XLOOKUP("Délai maximal (jours)",'Paramètres'!$A$2:$A$3,'Paramètres'!$B$2:$B$3),3)),"Délai dépassé","Rapproché"))))))</f>
        <v/>
      </c>
      <c r="K99" s="17">
        <f>IF(A99="","",IF(J99="Rapproché","Aucune action",IF(J99="Doublon","Vérifier les occurrences",IF(J99="Sans vente","Identifier l’encaissement ou la référence",IF(J99="Non encaissé","Vérifier le règlement",IF(J99="Écart montant","Contrôler le montant",IF(AND(J99="Délai dépassé",G99&lt;0),"Contrôler l’ordre des dates",IF(J99="Délai dépassé","Vérifier le délai","À examiner"))))))))</f>
        <v/>
      </c>
    </row>
    <row r="100" ht="23" customHeight="1">
      <c r="A100" s="14" t="n"/>
      <c r="B100" s="21">
        <f>IF(A100="","",SUMIFS('Billetterie'!$G$2:$G$101,'Billetterie'!$C$2:$C$101,A100))</f>
        <v/>
      </c>
      <c r="C100" s="21">
        <f>IF(A100="","",SUMIFS('Encaissements'!$D$2:$D$101,'Encaissements'!$C$2:$C$101,A100))</f>
        <v/>
      </c>
      <c r="D100" s="21">
        <f>IF(A100="","",C100-B100)</f>
        <v/>
      </c>
      <c r="E100" s="27">
        <f>IF(A100="","",IFERROR(_xlfn.XLOOKUP(A100,'Billetterie'!$C$2:$C$101,'Billetterie'!$B$2:$B$101),""))</f>
        <v/>
      </c>
      <c r="F100" s="27">
        <f>IF(A100="","",IFERROR(_xlfn.XLOOKUP(A100,'Encaissements'!$C$2:$C$101,'Encaissements'!$B$2:$B$101),""))</f>
        <v/>
      </c>
      <c r="G100" s="23">
        <f>IF(OR(E100="",F100=""),"",F100-E100)</f>
        <v/>
      </c>
      <c r="H100" s="23">
        <f>IF(A100="","",COUNTIF('Billetterie'!$C$2:$C$101,A100))</f>
        <v/>
      </c>
      <c r="I100" s="23">
        <f>IF(A100="","",COUNTIF('Encaissements'!$C$2:$C$101,A100))</f>
        <v/>
      </c>
      <c r="J100" s="13">
        <f>IF(A100="","",IF(OR(H100&gt;1,I100&gt;1),"Doublon",IF(H100=0,"Sans vente",IF(I100=0,"Non encaissé",IF(ABS(D100)&gt;IFERROR(_xlfn.XLOOKUP("Tolérance montant (€)",'Paramètres'!$A$2:$A$3,'Paramètres'!$B$2:$B$3),0.01),"Écart montant",IF(OR(G100&lt;0,G100&gt;IFERROR(_xlfn.XLOOKUP("Délai maximal (jours)",'Paramètres'!$A$2:$A$3,'Paramètres'!$B$2:$B$3),3)),"Délai dépassé","Rapproché"))))))</f>
        <v/>
      </c>
      <c r="K100" s="13">
        <f>IF(A100="","",IF(J100="Rapproché","Aucune action",IF(J100="Doublon","Vérifier les occurrences",IF(J100="Sans vente","Identifier l’encaissement ou la référence",IF(J100="Non encaissé","Vérifier le règlement",IF(J100="Écart montant","Contrôler le montant",IF(AND(J100="Délai dépassé",G100&lt;0),"Contrôler l’ordre des dates",IF(J100="Délai dépassé","Vérifier le délai","À examiner"))))))))</f>
        <v/>
      </c>
    </row>
    <row r="101" ht="23" customHeight="1">
      <c r="A101" s="14" t="n"/>
      <c r="B101" s="6">
        <f>IF(A101="","",SUMIFS('Billetterie'!$G$2:$G$101,'Billetterie'!$C$2:$C$101,A101))</f>
        <v/>
      </c>
      <c r="C101" s="6">
        <f>IF(A101="","",SUMIFS('Encaissements'!$D$2:$D$101,'Encaissements'!$C$2:$C$101,A101))</f>
        <v/>
      </c>
      <c r="D101" s="6">
        <f>IF(A101="","",C101-B101)</f>
        <v/>
      </c>
      <c r="E101" s="28">
        <f>IF(A101="","",IFERROR(_xlfn.XLOOKUP(A101,'Billetterie'!$C$2:$C$101,'Billetterie'!$B$2:$B$101),""))</f>
        <v/>
      </c>
      <c r="F101" s="28">
        <f>IF(A101="","",IFERROR(_xlfn.XLOOKUP(A101,'Encaissements'!$C$2:$C$101,'Encaissements'!$B$2:$B$101),""))</f>
        <v/>
      </c>
      <c r="G101" s="25">
        <f>IF(OR(E101="",F101=""),"",F101-E101)</f>
        <v/>
      </c>
      <c r="H101" s="25">
        <f>IF(A101="","",COUNTIF('Billetterie'!$C$2:$C$101,A101))</f>
        <v/>
      </c>
      <c r="I101" s="25">
        <f>IF(A101="","",COUNTIF('Encaissements'!$C$2:$C$101,A101))</f>
        <v/>
      </c>
      <c r="J101" s="17">
        <f>IF(A101="","",IF(OR(H101&gt;1,I101&gt;1),"Doublon",IF(H101=0,"Sans vente",IF(I101=0,"Non encaissé",IF(ABS(D101)&gt;IFERROR(_xlfn.XLOOKUP("Tolérance montant (€)",'Paramètres'!$A$2:$A$3,'Paramètres'!$B$2:$B$3),0.01),"Écart montant",IF(OR(G101&lt;0,G101&gt;IFERROR(_xlfn.XLOOKUP("Délai maximal (jours)",'Paramètres'!$A$2:$A$3,'Paramètres'!$B$2:$B$3),3)),"Délai dépassé","Rapproché"))))))</f>
        <v/>
      </c>
      <c r="K101" s="17">
        <f>IF(A101="","",IF(J101="Rapproché","Aucune action",IF(J101="Doublon","Vérifier les occurrences",IF(J101="Sans vente","Identifier l’encaissement ou la référence",IF(J101="Non encaissé","Vérifier le règlement",IF(J101="Écart montant","Contrôler le montant",IF(AND(J101="Délai dépassé",G101&lt;0),"Contrôler l’ordre des dates",IF(J101="Délai dépassé","Vérifier le délai","À examiner"))))))))</f>
        <v/>
      </c>
    </row>
  </sheetData>
  <conditionalFormatting sqref="J2:K101">
    <cfRule type="expression" priority="1" dxfId="0">
      <formula>AND($A2&lt;&gt;"",$J2="Rapproché")</formula>
    </cfRule>
    <cfRule type="expression" priority="2" dxfId="1">
      <formula>AND($A2&lt;&gt;"",OR($J2="Écart montant",$J2="Non encaissé",$J2="Sans vente",$J2="Doublon",AND($J2="Délai dépassé",$G2&lt;0)))</formula>
    </cfRule>
    <cfRule type="expression" priority="3" dxfId="2">
      <formula>AND($A2&lt;&gt;"",$J2="Délai dépassé",$G2&gt;=0)</formula>
    </cfRule>
  </conditionalFormatting>
  <conditionalFormatting sqref="D2:D101">
    <cfRule type="expression" priority="4" dxfId="1">
      <formula>AND($A2&lt;&gt;"",ABS($D2)&gt;INDIRECT("'Paramètres'!$B$2"))</formula>
    </cfRule>
  </conditionalFormatting>
  <conditionalFormatting sqref="G2:G101">
    <cfRule type="expression" priority="5" dxfId="1">
      <formula>AND($A2&lt;&gt;"",$G2&lt;0)</formula>
    </cfRule>
    <cfRule type="expression" priority="6" dxfId="2">
      <formula>AND($A2&lt;&gt;"",$G2&gt;INDIRECT("'Paramètres'!$B$3"))</formula>
    </cfRule>
  </conditionalFormatting>
  <conditionalFormatting sqref="A2:A101">
    <cfRule type="expression" priority="7" dxfId="1">
      <formula>AND($A2&lt;&gt;"",COUNTIF($A$2:$A$101,$A2)&gt;1)</formula>
    </cfRule>
  </conditionalFormatting>
  <dataValidations count="1">
    <dataValidation sqref="A2:A101" showDropDown="0" showInputMessage="0" showErrorMessage="0" allowBlank="0" errorTitle="Référence déjà suivie" error="Chaque référence doit apparaître une seule fois dans cette feuille." promptTitle="Référence à contrôler" prompt="Saisissez une référence issue des exports manuels." type="custom">
      <formula1>=OR(A2="",COUNTIF($A$2:$A$101,A2)=1)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Équipe Démo Fictive</dc:creator>
  <dc:title xmlns:dc="http://purl.org/dc/elements/1.1/">Rapprochement fictif de billetterie et d’encaissements</dc:title>
  <dc:subject xmlns:dc="http://purl.org/dc/elements/1.1/">Contrôle interne d’écarts sur des exports manuels</dc:subject>
  <dcterms:created xmlns:dcterms="http://purl.org/dc/terms/" xmlns:xsi="http://www.w3.org/2001/XMLSchema-instance" xsi:type="dcterms:W3CDTF">2026-09-09T00:28:01Z</dcterms:created>
  <dcterms:modified xmlns:dcterms="http://purl.org/dc/terms/" xmlns:xsi="http://www.w3.org/2001/XMLSchema-instance" xsi:type="dcterms:W3CDTF">2026-09-09T00:28:03+00:00Z</dcterms:modified>
</cp:coreProperties>
</file>