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Tâches" sheetId="2" state="visible" r:id="rId2"/>
    <sheet xmlns:r="http://schemas.openxmlformats.org/officeDocument/2006/relationships" name="Paramètre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1" hidden="1">'Tâches'!$A$4:$U$104</definedName>
    <definedName name="_xlnm._FilterDatabase" localSheetId="2" hidden="1">'Paramètres'!$A$4:$D$10</definedName>
    <definedName name="_xlnm._FilterDatabase" localSheetId="3" hidden="1">'Instructions'!$A$4:$F$54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 ##0,00 [$€-fr-FR]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746B78"/>
      <sz val="9"/>
    </font>
    <font>
      <name val="Aptos"/>
      <b val="1"/>
      <color rgb="00FFFFFF"/>
      <sz val="10"/>
    </font>
    <font>
      <name val="Aptos"/>
      <color rgb="00352646"/>
      <sz val="10"/>
    </font>
  </fonts>
  <fills count="7">
    <fill>
      <patternFill/>
    </fill>
    <fill>
      <patternFill patternType="gray125"/>
    </fill>
    <fill>
      <patternFill patternType="solid">
        <fgColor rgb="00352646"/>
      </patternFill>
    </fill>
    <fill>
      <patternFill patternType="solid">
        <fgColor rgb="00DF5149"/>
      </patternFill>
    </fill>
    <fill>
      <patternFill patternType="solid">
        <fgColor rgb="00FFF5ED"/>
      </patternFill>
    </fill>
    <fill>
      <patternFill patternType="solid">
        <fgColor rgb="00FFF0AE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FD3DF"/>
      </left>
      <right style="thin">
        <color rgb="00DFD3DF"/>
      </right>
      <top style="thin">
        <color rgb="00DFD3DF"/>
      </top>
      <bottom style="thin">
        <color rgb="00DFD3DF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3" fillId="3" borderId="1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left" vertical="top" wrapText="1"/>
    </xf>
    <xf numFmtId="1" fontId="4" fillId="4" borderId="1" applyAlignment="1" pivotButton="0" quotePrefix="0" xfId="0">
      <alignment horizontal="left" vertical="top" wrapText="1"/>
    </xf>
    <xf numFmtId="165" fontId="4" fillId="4" borderId="1" applyAlignment="1" pivotButton="0" quotePrefix="0" xfId="0">
      <alignment horizontal="left" vertical="top" wrapText="1"/>
    </xf>
    <xf numFmtId="164" fontId="4" fillId="6" borderId="1" applyAlignment="1" pivotButton="0" quotePrefix="0" xfId="0">
      <alignment horizontal="left" vertical="top" wrapText="1"/>
    </xf>
    <xf numFmtId="164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top" wrapText="1"/>
    </xf>
    <xf numFmtId="1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  <xf numFmtId="9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top" wrapText="1"/>
    </xf>
    <xf numFmtId="165" fontId="4" fillId="4" borderId="1" applyAlignment="1" pivotButton="0" quotePrefix="0" xfId="0">
      <alignment horizontal="left" vertical="top" wrapText="1"/>
    </xf>
    <xf numFmtId="164" fontId="4" fillId="6" borderId="1" applyAlignment="1" pivotButton="0" quotePrefix="0" xfId="0">
      <alignment horizontal="left" vertical="top" wrapText="1"/>
    </xf>
    <xf numFmtId="164" fontId="4" fillId="4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DF5149"/>
        </patternFill>
      </fill>
    </dxf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Tâches critiques par lot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'Synthèse'!H4</f>
            </strRef>
          </tx>
          <spPr>
            <a:solidFill xmlns:a="http://schemas.openxmlformats.org/drawingml/2006/main">
              <a:srgbClr val="DF5149"/>
            </a:solidFill>
            <a:ln xmlns:a="http://schemas.openxmlformats.org/drawingml/2006/main">
              <a:solidFill>
                <a:srgbClr val="DF5149"/>
              </a:solidFill>
              <a:prstDash val="solid"/>
            </a:ln>
          </spPr>
          <cat>
            <numRef>
              <f>'Synthèse'!$G$5:$G$10</f>
            </numRef>
          </cat>
          <val>
            <numRef>
              <f>'Synthèse'!$H$5:$H$10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Lot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Nombre</a:t>
                </a:r>
              </a:p>
            </rich>
          </tx>
        </title>
        <majorTickMark val="none"/>
        <minorTickMark val="none"/>
        <crossAx val="10"/>
        <majorUnit val="1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11</row>
      <rowOff>0</rowOff>
    </from>
    <ext cx="4140000" cy="255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2"/>
  <sheetViews>
    <sheetView showGridLines="0" zoomScale="9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9" customWidth="1" min="1" max="1"/>
    <col width="58" customWidth="1" min="2" max="2"/>
    <col width="38" customWidth="1" min="3" max="3"/>
    <col width="18" customWidth="1" min="4" max="4"/>
    <col width="18" customWidth="1" min="5" max="5"/>
    <col width="14" customWidth="1" min="6" max="6"/>
    <col width="18" customWidth="1" min="7" max="7"/>
    <col width="18" customWidth="1" min="8" max="8"/>
    <col width="3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 ht="30" customHeight="1">
      <c r="A1" s="1" t="inlineStr">
        <is>
          <t>SYNTHÈSE — CHEMIN CRITIQUE ÉVÉNEMENT</t>
        </is>
      </c>
    </row>
    <row r="2" ht="30" customHeight="1">
      <c r="A2" s="2">
        <f>"Événement fictif : "&amp;'Paramètres'!$B$10&amp;" — aide à la décision sans conformité, billetterie, CRM ni synchronisation."</f>
        <v/>
      </c>
    </row>
    <row r="3"/>
    <row r="4">
      <c r="A4" s="3" t="inlineStr">
        <is>
          <t>USAGE ET DÉCISION</t>
        </is>
      </c>
      <c r="B4" s="3" t="n"/>
      <c r="C4" s="3" t="n"/>
      <c r="G4" s="4" t="inlineStr">
        <is>
          <t>Lot</t>
        </is>
      </c>
      <c r="H4" s="4" t="inlineStr">
        <is>
          <t>Tâches critiques</t>
        </is>
      </c>
    </row>
    <row r="5" ht="37" customHeight="1">
      <c r="A5" s="5" t="inlineStr">
        <is>
          <t>Profil utilisateur</t>
        </is>
      </c>
      <c r="B5" s="5" t="inlineStr">
        <is>
          <t>Chef ou cheffe de projet événementiel d'une organisation fictive.</t>
        </is>
      </c>
      <c r="C5" s="5" t="n"/>
      <c r="G5" s="6" t="inlineStr">
        <is>
          <t>Pilotage</t>
        </is>
      </c>
      <c r="H5" s="7">
        <f>COUNTIFS('Tâches'!$B$5:$B$104,G5,'Tâches'!$R$5:$R$104,"Oui")</f>
        <v/>
      </c>
    </row>
    <row r="6" ht="37" customHeight="1">
      <c r="A6" s="8" t="inlineStr">
        <is>
          <t>Moment d'utilisation</t>
        </is>
      </c>
      <c r="B6" s="8" t="inlineStr">
        <is>
          <t>Au cadrage, puis avant chaque arbitrage de séquence ou de délai.</t>
        </is>
      </c>
      <c r="C6" s="8" t="n"/>
      <c r="G6" s="9" t="inlineStr">
        <is>
          <t>Site</t>
        </is>
      </c>
      <c r="H6" s="10">
        <f>COUNTIFS('Tâches'!$B$5:$B$104,G6,'Tâches'!$R$5:$R$104,"Oui")</f>
        <v/>
      </c>
    </row>
    <row r="7" ht="37" customHeight="1">
      <c r="A7" s="5" t="inlineStr">
        <is>
          <t>Entrées attendues</t>
        </is>
      </c>
      <c r="B7" s="5" t="inlineStr">
        <is>
          <t>Tâches, durées, dépendances antérieures, responsables, dates cibles, statuts et budgets.</t>
        </is>
      </c>
      <c r="C7" s="5" t="n"/>
      <c r="G7" s="6" t="inlineStr">
        <is>
          <t>Création</t>
        </is>
      </c>
      <c r="H7" s="7">
        <f>COUNTIFS('Tâches'!$B$5:$B$104,G7,'Tâches'!$R$5:$R$104,"Oui")</f>
        <v/>
      </c>
    </row>
    <row r="8" ht="37" customHeight="1">
      <c r="A8" s="8" t="inlineStr">
        <is>
          <t>Décision facilitée</t>
        </is>
      </c>
      <c r="B8" s="8" t="inlineStr">
        <is>
          <t>Identifier les tâches sans marge à sécuriser, les alertes à traiter et les branches à raccourcir.</t>
        </is>
      </c>
      <c r="C8" s="8" t="n"/>
      <c r="G8" s="9" t="inlineStr">
        <is>
          <t>Technique</t>
        </is>
      </c>
      <c r="H8" s="10">
        <f>COUNTIFS('Tâches'!$B$5:$B$104,G8,'Tâches'!$R$5:$R$104,"Oui")</f>
        <v/>
      </c>
    </row>
    <row r="9">
      <c r="G9" s="6" t="inlineStr">
        <is>
          <t>Hospitalité</t>
        </is>
      </c>
      <c r="H9" s="7">
        <f>COUNTIFS('Tâches'!$B$5:$B$104,G9,'Tâches'!$R$5:$R$104,"Oui")</f>
        <v/>
      </c>
    </row>
    <row r="10">
      <c r="A10" s="4" t="inlineStr">
        <is>
          <t>Indicateur</t>
        </is>
      </c>
      <c r="B10" s="4" t="inlineStr">
        <is>
          <t>Valeur</t>
        </is>
      </c>
      <c r="C10" s="4" t="inlineStr">
        <is>
          <t>Lecture</t>
        </is>
      </c>
      <c r="G10" s="9" t="inlineStr">
        <is>
          <t>Communication</t>
        </is>
      </c>
      <c r="H10" s="10">
        <f>COUNTIFS('Tâches'!$B$5:$B$104,G10,'Tâches'!$R$5:$R$104,"Oui")</f>
        <v/>
      </c>
    </row>
    <row r="11">
      <c r="A11" s="5" t="inlineStr">
        <is>
          <t>Tâches renseignées</t>
        </is>
      </c>
      <c r="B11" s="5">
        <f>COUNTIF('Tâches'!$A$5:$A$104,"?*")</f>
        <v/>
      </c>
      <c r="C11" s="5" t="inlineStr">
        <is>
          <t>Lignes dotées d'un ID</t>
        </is>
      </c>
    </row>
    <row r="12">
      <c r="A12" s="8" t="inlineStr">
        <is>
          <t>Tâches critiques</t>
        </is>
      </c>
      <c r="B12" s="8">
        <f>COUNTIF('Tâches'!$R$5:$R$104,"Oui")</f>
        <v/>
      </c>
      <c r="C12" s="8" t="inlineStr">
        <is>
          <t>Marge inférieure ou égale au seuil</t>
        </is>
      </c>
    </row>
    <row r="13">
      <c r="A13" s="5" t="inlineStr">
        <is>
          <t>Fin prévisionnelle</t>
        </is>
      </c>
      <c r="B13" s="25">
        <f>IF(B11=0,"",IFERROR(MAX('Tâches'!$N$5:$N$104),""))</f>
        <v/>
      </c>
      <c r="C13" s="5" t="inlineStr">
        <is>
          <t>Maximum des fins au plus tôt</t>
        </is>
      </c>
    </row>
    <row r="14">
      <c r="A14" s="8" t="inlineStr">
        <is>
          <t>Alertes actives</t>
        </is>
      </c>
      <c r="B14" s="8">
        <f>COUNTIF('Tâches'!$S$5:$S$104,"?*")</f>
        <v/>
      </c>
      <c r="C14" s="8" t="inlineStr">
        <is>
          <t>Anomalies de saisie ou de planning</t>
        </is>
      </c>
    </row>
    <row r="15">
      <c r="A15" s="5" t="inlineStr">
        <is>
          <t>Dépassement de l'échéance</t>
        </is>
      </c>
      <c r="B15" s="12">
        <f>IF(OR(B11=0,B13=""),"",MAX(0,B13-'Paramètres'!$B$6))</f>
        <v/>
      </c>
      <c r="C15" s="5" t="inlineStr">
        <is>
          <t>Nombre de jours au-delà de l'événement</t>
        </is>
      </c>
    </row>
    <row r="16" ht="44" customHeight="1">
      <c r="A16" s="8" t="inlineStr">
        <is>
          <t>Décision proposée</t>
        </is>
      </c>
      <c r="B16" s="8">
        <f>IF('Paramètres'!$B$6&lt;'Paramètres'!$B$5,"Corriger les dates des paramètres",IF(B11=0,"Saisir des tâches",IF(B15&gt;0,"Raccourcir ou décaler les tâches critiques",IF(B14&gt;0,"Traiter les alertes puis confirmer les responsables","Planning cohérent : confirmer les tâches critiques"))))</f>
        <v/>
      </c>
      <c r="C16" s="8" t="inlineStr">
        <is>
          <t>Aide à l'arbitrage, sans décision automatique</t>
        </is>
      </c>
    </row>
    <row r="17">
      <c r="A17" s="5" t="inlineStr">
        <is>
          <t>Budget total saisi</t>
        </is>
      </c>
      <c r="B17" s="26">
        <f>SUM('Tâches'!$T$5:$T$104)</f>
        <v/>
      </c>
      <c r="C17" s="5" t="inlineStr">
        <is>
          <t>Somme indicative des budgets par tâche</t>
        </is>
      </c>
    </row>
    <row r="18">
      <c r="A18" s="8" t="inlineStr">
        <is>
          <t>Échéance de l'événement</t>
        </is>
      </c>
      <c r="B18" s="27">
        <f>'Paramètres'!$B$6</f>
        <v/>
      </c>
      <c r="C18" s="8" t="inlineStr">
        <is>
          <t>Hypothèse modifiable</t>
        </is>
      </c>
    </row>
    <row r="19"/>
    <row r="20">
      <c r="A20" s="4" t="inlineStr">
        <is>
          <t>ID critique</t>
        </is>
      </c>
      <c r="B20" s="4" t="inlineStr">
        <is>
          <t>Tâche</t>
        </is>
      </c>
      <c r="C20" s="4" t="inlineStr">
        <is>
          <t>Responsable</t>
        </is>
      </c>
      <c r="D20" s="4" t="inlineStr">
        <is>
          <t>Début au plus tôt</t>
        </is>
      </c>
      <c r="E20" s="4" t="inlineStr">
        <is>
          <t>Fin au plus tôt</t>
        </is>
      </c>
      <c r="F20" s="4" t="inlineStr">
        <is>
          <t>Marge</t>
        </is>
      </c>
    </row>
    <row r="21">
      <c r="A21" s="6">
        <f>IFERROR(INDEX('Tâches'!$A$5:$A$104,AGGREGATE(15,6,(ROW('Tâches'!$A$5:$A$104)-ROW('Tâches'!$A$5)+1)/('Tâches'!$R$5:$R$104="Oui"),1)),"")</f>
        <v/>
      </c>
      <c r="B21" s="5">
        <f>IF($A21="","",IFERROR(VLOOKUP($A21,'Tâches'!$A$5:$Q$104,3,FALSE),""))</f>
        <v/>
      </c>
      <c r="C21" s="5">
        <f>IF($A21="","",IFERROR(VLOOKUP($A21,'Tâches'!$A$5:$Q$104,4,FALSE),""))</f>
        <v/>
      </c>
      <c r="D21" s="28">
        <f>IF($A21="","",IFERROR(VLOOKUP($A21,'Tâches'!$A$5:$Q$104,13,FALSE),""))</f>
        <v/>
      </c>
      <c r="E21" s="28">
        <f>IF($A21="","",IFERROR(VLOOKUP($A21,'Tâches'!$A$5:$Q$104,14,FALSE),""))</f>
        <v/>
      </c>
      <c r="F21" s="16">
        <f>IF($A21="","",IFERROR(VLOOKUP($A21,'Tâches'!$A$5:$Q$104,17,FALSE),""))</f>
        <v/>
      </c>
    </row>
    <row r="22">
      <c r="A22" s="9">
        <f>IFERROR(INDEX('Tâches'!$A$5:$A$104,AGGREGATE(15,6,(ROW('Tâches'!$A$5:$A$104)-ROW('Tâches'!$A$5)+1)/('Tâches'!$R$5:$R$104="Oui"),2)),"")</f>
        <v/>
      </c>
      <c r="B22" s="8">
        <f>IF($A22="","",IFERROR(VLOOKUP($A22,'Tâches'!$A$5:$Q$104,3,FALSE),""))</f>
        <v/>
      </c>
      <c r="C22" s="8">
        <f>IF($A22="","",IFERROR(VLOOKUP($A22,'Tâches'!$A$5:$Q$104,4,FALSE),""))</f>
        <v/>
      </c>
      <c r="D22" s="29">
        <f>IF($A22="","",IFERROR(VLOOKUP($A22,'Tâches'!$A$5:$Q$104,13,FALSE),""))</f>
        <v/>
      </c>
      <c r="E22" s="29">
        <f>IF($A22="","",IFERROR(VLOOKUP($A22,'Tâches'!$A$5:$Q$104,14,FALSE),""))</f>
        <v/>
      </c>
      <c r="F22" s="18">
        <f>IF($A22="","",IFERROR(VLOOKUP($A22,'Tâches'!$A$5:$Q$104,17,FALSE),""))</f>
        <v/>
      </c>
    </row>
    <row r="23">
      <c r="A23" s="6">
        <f>IFERROR(INDEX('Tâches'!$A$5:$A$104,AGGREGATE(15,6,(ROW('Tâches'!$A$5:$A$104)-ROW('Tâches'!$A$5)+1)/('Tâches'!$R$5:$R$104="Oui"),3)),"")</f>
        <v/>
      </c>
      <c r="B23" s="5">
        <f>IF($A23="","",IFERROR(VLOOKUP($A23,'Tâches'!$A$5:$Q$104,3,FALSE),""))</f>
        <v/>
      </c>
      <c r="C23" s="5">
        <f>IF($A23="","",IFERROR(VLOOKUP($A23,'Tâches'!$A$5:$Q$104,4,FALSE),""))</f>
        <v/>
      </c>
      <c r="D23" s="28">
        <f>IF($A23="","",IFERROR(VLOOKUP($A23,'Tâches'!$A$5:$Q$104,13,FALSE),""))</f>
        <v/>
      </c>
      <c r="E23" s="28">
        <f>IF($A23="","",IFERROR(VLOOKUP($A23,'Tâches'!$A$5:$Q$104,14,FALSE),""))</f>
        <v/>
      </c>
      <c r="F23" s="16">
        <f>IF($A23="","",IFERROR(VLOOKUP($A23,'Tâches'!$A$5:$Q$104,17,FALSE),""))</f>
        <v/>
      </c>
    </row>
    <row r="24">
      <c r="A24" s="9">
        <f>IFERROR(INDEX('Tâches'!$A$5:$A$104,AGGREGATE(15,6,(ROW('Tâches'!$A$5:$A$104)-ROW('Tâches'!$A$5)+1)/('Tâches'!$R$5:$R$104="Oui"),4)),"")</f>
        <v/>
      </c>
      <c r="B24" s="8">
        <f>IF($A24="","",IFERROR(VLOOKUP($A24,'Tâches'!$A$5:$Q$104,3,FALSE),""))</f>
        <v/>
      </c>
      <c r="C24" s="8">
        <f>IF($A24="","",IFERROR(VLOOKUP($A24,'Tâches'!$A$5:$Q$104,4,FALSE),""))</f>
        <v/>
      </c>
      <c r="D24" s="29">
        <f>IF($A24="","",IFERROR(VLOOKUP($A24,'Tâches'!$A$5:$Q$104,13,FALSE),""))</f>
        <v/>
      </c>
      <c r="E24" s="29">
        <f>IF($A24="","",IFERROR(VLOOKUP($A24,'Tâches'!$A$5:$Q$104,14,FALSE),""))</f>
        <v/>
      </c>
      <c r="F24" s="18">
        <f>IF($A24="","",IFERROR(VLOOKUP($A24,'Tâches'!$A$5:$Q$104,17,FALSE),""))</f>
        <v/>
      </c>
    </row>
    <row r="25">
      <c r="A25" s="6">
        <f>IFERROR(INDEX('Tâches'!$A$5:$A$104,AGGREGATE(15,6,(ROW('Tâches'!$A$5:$A$104)-ROW('Tâches'!$A$5)+1)/('Tâches'!$R$5:$R$104="Oui"),5)),"")</f>
        <v/>
      </c>
      <c r="B25" s="5">
        <f>IF($A25="","",IFERROR(VLOOKUP($A25,'Tâches'!$A$5:$Q$104,3,FALSE),""))</f>
        <v/>
      </c>
      <c r="C25" s="5">
        <f>IF($A25="","",IFERROR(VLOOKUP($A25,'Tâches'!$A$5:$Q$104,4,FALSE),""))</f>
        <v/>
      </c>
      <c r="D25" s="28">
        <f>IF($A25="","",IFERROR(VLOOKUP($A25,'Tâches'!$A$5:$Q$104,13,FALSE),""))</f>
        <v/>
      </c>
      <c r="E25" s="28">
        <f>IF($A25="","",IFERROR(VLOOKUP($A25,'Tâches'!$A$5:$Q$104,14,FALSE),""))</f>
        <v/>
      </c>
      <c r="F25" s="16">
        <f>IF($A25="","",IFERROR(VLOOKUP($A25,'Tâches'!$A$5:$Q$104,17,FALSE),""))</f>
        <v/>
      </c>
    </row>
    <row r="26">
      <c r="A26" s="9">
        <f>IFERROR(INDEX('Tâches'!$A$5:$A$104,AGGREGATE(15,6,(ROW('Tâches'!$A$5:$A$104)-ROW('Tâches'!$A$5)+1)/('Tâches'!$R$5:$R$104="Oui"),6)),"")</f>
        <v/>
      </c>
      <c r="B26" s="8">
        <f>IF($A26="","",IFERROR(VLOOKUP($A26,'Tâches'!$A$5:$Q$104,3,FALSE),""))</f>
        <v/>
      </c>
      <c r="C26" s="8">
        <f>IF($A26="","",IFERROR(VLOOKUP($A26,'Tâches'!$A$5:$Q$104,4,FALSE),""))</f>
        <v/>
      </c>
      <c r="D26" s="29">
        <f>IF($A26="","",IFERROR(VLOOKUP($A26,'Tâches'!$A$5:$Q$104,13,FALSE),""))</f>
        <v/>
      </c>
      <c r="E26" s="29">
        <f>IF($A26="","",IFERROR(VLOOKUP($A26,'Tâches'!$A$5:$Q$104,14,FALSE),""))</f>
        <v/>
      </c>
      <c r="F26" s="18">
        <f>IF($A26="","",IFERROR(VLOOKUP($A26,'Tâches'!$A$5:$Q$104,17,FALSE),""))</f>
        <v/>
      </c>
    </row>
    <row r="27">
      <c r="A27" s="6">
        <f>IFERROR(INDEX('Tâches'!$A$5:$A$104,AGGREGATE(15,6,(ROW('Tâches'!$A$5:$A$104)-ROW('Tâches'!$A$5)+1)/('Tâches'!$R$5:$R$104="Oui"),7)),"")</f>
        <v/>
      </c>
      <c r="B27" s="5">
        <f>IF($A27="","",IFERROR(VLOOKUP($A27,'Tâches'!$A$5:$Q$104,3,FALSE),""))</f>
        <v/>
      </c>
      <c r="C27" s="5">
        <f>IF($A27="","",IFERROR(VLOOKUP($A27,'Tâches'!$A$5:$Q$104,4,FALSE),""))</f>
        <v/>
      </c>
      <c r="D27" s="28">
        <f>IF($A27="","",IFERROR(VLOOKUP($A27,'Tâches'!$A$5:$Q$104,13,FALSE),""))</f>
        <v/>
      </c>
      <c r="E27" s="28">
        <f>IF($A27="","",IFERROR(VLOOKUP($A27,'Tâches'!$A$5:$Q$104,14,FALSE),""))</f>
        <v/>
      </c>
      <c r="F27" s="16">
        <f>IF($A27="","",IFERROR(VLOOKUP($A27,'Tâches'!$A$5:$Q$104,17,FALSE),""))</f>
        <v/>
      </c>
    </row>
    <row r="28">
      <c r="A28" s="9">
        <f>IFERROR(INDEX('Tâches'!$A$5:$A$104,AGGREGATE(15,6,(ROW('Tâches'!$A$5:$A$104)-ROW('Tâches'!$A$5)+1)/('Tâches'!$R$5:$R$104="Oui"),8)),"")</f>
        <v/>
      </c>
      <c r="B28" s="8">
        <f>IF($A28="","",IFERROR(VLOOKUP($A28,'Tâches'!$A$5:$Q$104,3,FALSE),""))</f>
        <v/>
      </c>
      <c r="C28" s="8">
        <f>IF($A28="","",IFERROR(VLOOKUP($A28,'Tâches'!$A$5:$Q$104,4,FALSE),""))</f>
        <v/>
      </c>
      <c r="D28" s="29">
        <f>IF($A28="","",IFERROR(VLOOKUP($A28,'Tâches'!$A$5:$Q$104,13,FALSE),""))</f>
        <v/>
      </c>
      <c r="E28" s="29">
        <f>IF($A28="","",IFERROR(VLOOKUP($A28,'Tâches'!$A$5:$Q$104,14,FALSE),""))</f>
        <v/>
      </c>
      <c r="F28" s="18">
        <f>IF($A28="","",IFERROR(VLOOKUP($A28,'Tâches'!$A$5:$Q$104,17,FALSE),""))</f>
        <v/>
      </c>
    </row>
    <row r="29">
      <c r="A29" s="6">
        <f>IFERROR(INDEX('Tâches'!$A$5:$A$104,AGGREGATE(15,6,(ROW('Tâches'!$A$5:$A$104)-ROW('Tâches'!$A$5)+1)/('Tâches'!$R$5:$R$104="Oui"),9)),"")</f>
        <v/>
      </c>
      <c r="B29" s="5">
        <f>IF($A29="","",IFERROR(VLOOKUP($A29,'Tâches'!$A$5:$Q$104,3,FALSE),""))</f>
        <v/>
      </c>
      <c r="C29" s="5">
        <f>IF($A29="","",IFERROR(VLOOKUP($A29,'Tâches'!$A$5:$Q$104,4,FALSE),""))</f>
        <v/>
      </c>
      <c r="D29" s="28">
        <f>IF($A29="","",IFERROR(VLOOKUP($A29,'Tâches'!$A$5:$Q$104,13,FALSE),""))</f>
        <v/>
      </c>
      <c r="E29" s="28">
        <f>IF($A29="","",IFERROR(VLOOKUP($A29,'Tâches'!$A$5:$Q$104,14,FALSE),""))</f>
        <v/>
      </c>
      <c r="F29" s="16">
        <f>IF($A29="","",IFERROR(VLOOKUP($A29,'Tâches'!$A$5:$Q$104,17,FALSE),""))</f>
        <v/>
      </c>
    </row>
    <row r="30">
      <c r="A30" s="9">
        <f>IFERROR(INDEX('Tâches'!$A$5:$A$104,AGGREGATE(15,6,(ROW('Tâches'!$A$5:$A$104)-ROW('Tâches'!$A$5)+1)/('Tâches'!$R$5:$R$104="Oui"),10)),"")</f>
        <v/>
      </c>
      <c r="B30" s="8">
        <f>IF($A30="","",IFERROR(VLOOKUP($A30,'Tâches'!$A$5:$Q$104,3,FALSE),""))</f>
        <v/>
      </c>
      <c r="C30" s="8">
        <f>IF($A30="","",IFERROR(VLOOKUP($A30,'Tâches'!$A$5:$Q$104,4,FALSE),""))</f>
        <v/>
      </c>
      <c r="D30" s="29">
        <f>IF($A30="","",IFERROR(VLOOKUP($A30,'Tâches'!$A$5:$Q$104,13,FALSE),""))</f>
        <v/>
      </c>
      <c r="E30" s="29">
        <f>IF($A30="","",IFERROR(VLOOKUP($A30,'Tâches'!$A$5:$Q$104,14,FALSE),""))</f>
        <v/>
      </c>
      <c r="F30" s="18">
        <f>IF($A30="","",IFERROR(VLOOKUP($A30,'Tâches'!$A$5:$Q$104,17,FALSE),""))</f>
        <v/>
      </c>
    </row>
    <row r="31">
      <c r="A31" s="6">
        <f>IFERROR(INDEX('Tâches'!$A$5:$A$104,AGGREGATE(15,6,(ROW('Tâches'!$A$5:$A$104)-ROW('Tâches'!$A$5)+1)/('Tâches'!$R$5:$R$104="Oui"),11)),"")</f>
        <v/>
      </c>
      <c r="B31" s="5">
        <f>IF($A31="","",IFERROR(VLOOKUP($A31,'Tâches'!$A$5:$Q$104,3,FALSE),""))</f>
        <v/>
      </c>
      <c r="C31" s="5">
        <f>IF($A31="","",IFERROR(VLOOKUP($A31,'Tâches'!$A$5:$Q$104,4,FALSE),""))</f>
        <v/>
      </c>
      <c r="D31" s="28">
        <f>IF($A31="","",IFERROR(VLOOKUP($A31,'Tâches'!$A$5:$Q$104,13,FALSE),""))</f>
        <v/>
      </c>
      <c r="E31" s="28">
        <f>IF($A31="","",IFERROR(VLOOKUP($A31,'Tâches'!$A$5:$Q$104,14,FALSE),""))</f>
        <v/>
      </c>
      <c r="F31" s="16">
        <f>IF($A31="","",IFERROR(VLOOKUP($A31,'Tâches'!$A$5:$Q$104,17,FALSE),""))</f>
        <v/>
      </c>
    </row>
    <row r="32">
      <c r="A32" s="9">
        <f>IFERROR(INDEX('Tâches'!$A$5:$A$104,AGGREGATE(15,6,(ROW('Tâches'!$A$5:$A$104)-ROW('Tâches'!$A$5)+1)/('Tâches'!$R$5:$R$104="Oui"),12)),"")</f>
        <v/>
      </c>
      <c r="B32" s="8">
        <f>IF($A32="","",IFERROR(VLOOKUP($A32,'Tâches'!$A$5:$Q$104,3,FALSE),""))</f>
        <v/>
      </c>
      <c r="C32" s="8">
        <f>IF($A32="","",IFERROR(VLOOKUP($A32,'Tâches'!$A$5:$Q$104,4,FALSE),""))</f>
        <v/>
      </c>
      <c r="D32" s="29">
        <f>IF($A32="","",IFERROR(VLOOKUP($A32,'Tâches'!$A$5:$Q$104,13,FALSE),""))</f>
        <v/>
      </c>
      <c r="E32" s="29">
        <f>IF($A32="","",IFERROR(VLOOKUP($A32,'Tâches'!$A$5:$Q$104,14,FALSE),""))</f>
        <v/>
      </c>
      <c r="F32" s="18">
        <f>IF($A32="","",IFERROR(VLOOKUP($A32,'Tâches'!$A$5:$Q$104,17,FALSE),""))</f>
        <v/>
      </c>
    </row>
  </sheetData>
  <mergeCells count="1">
    <mergeCell ref="A1:N1"/>
  </mergeCells>
  <conditionalFormatting sqref="B12">
    <cfRule type="expression" priority="1" dxfId="0">
      <formula>$B$12&gt;0</formula>
    </cfRule>
  </conditionalFormatting>
  <conditionalFormatting sqref="B14:B15">
    <cfRule type="expression" priority="2" dxfId="0">
      <formula>B14&gt;0</formula>
    </cfRule>
  </conditionalFormatting>
  <conditionalFormatting sqref="B16">
    <cfRule type="expression" priority="3" dxfId="1">
      <formula>AND($B$11&gt;0,$B$14=0,$B$15=0)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34" customWidth="1" min="3" max="3"/>
    <col width="22" customWidth="1" min="4" max="4"/>
    <col width="21" customWidth="1" min="5" max="5"/>
    <col width="17" customWidth="1" min="6" max="6"/>
    <col width="17" customWidth="1" min="7" max="7"/>
    <col width="17" customWidth="1" min="8" max="8"/>
    <col width="14" customWidth="1" min="9" max="9"/>
    <col width="14" customWidth="1" min="10" max="10"/>
    <col width="14" customWidth="1" min="11" max="11"/>
    <col width="13" customWidth="1" min="12" max="12"/>
    <col width="18" customWidth="1" min="13" max="13"/>
    <col width="18" customWidth="1" min="14" max="14"/>
    <col width="18" customWidth="1" min="15" max="15"/>
    <col width="18" customWidth="1" min="16" max="16"/>
    <col width="14" customWidth="1" min="17" max="17"/>
    <col width="11" customWidth="1" min="18" max="18"/>
    <col width="34" customWidth="1" min="19" max="19"/>
    <col width="16" customWidth="1" min="20" max="20"/>
    <col width="42" customWidth="1" min="21" max="21"/>
  </cols>
  <sheetData>
    <row r="1" ht="30" customHeight="1">
      <c r="A1" s="1" t="inlineStr">
        <is>
          <t>TÂCHES ET CALCUL DU CHEMIN CRITIQUE</t>
        </is>
      </c>
    </row>
    <row r="2" ht="45" customHeight="1">
      <c r="A2" s="2" t="inlineStr">
        <is>
          <t>Objectif : ordonnancer les tâches de l'événement fictif.</t>
        </is>
      </c>
      <c r="H2" s="2" t="inlineStr">
        <is>
          <t>Source : saisies jaunes et hypothèses de Paramètres.</t>
        </is>
      </c>
      <c r="O2" s="2" t="inlineStr">
        <is>
          <t>Résultat : dates, marge, criticité et alerte contrôlables.</t>
        </is>
      </c>
    </row>
    <row r="3" ht="32" customHeight="1">
      <c r="A3" s="2" t="inlineStr">
        <is>
          <t>Convention : durées en jours calendaires écoulés ; chaque prédécesseur doit être placé sur une ligne antérieure. Les statuts et l'avancement n'automatisent pas le planning.</t>
        </is>
      </c>
    </row>
    <row r="4" ht="42" customHeight="1">
      <c r="A4" s="4" t="inlineStr">
        <is>
          <t>ID tâche</t>
        </is>
      </c>
      <c r="B4" s="4" t="inlineStr">
        <is>
          <t>Lot</t>
        </is>
      </c>
      <c r="C4" s="4" t="inlineStr">
        <is>
          <t>Tâche</t>
        </is>
      </c>
      <c r="D4" s="4" t="inlineStr">
        <is>
          <t>Responsable</t>
        </is>
      </c>
      <c r="E4" s="4" t="inlineStr">
        <is>
          <t>Espace</t>
        </is>
      </c>
      <c r="F4" s="4" t="inlineStr">
        <is>
          <t>Prédécesseur 1</t>
        </is>
      </c>
      <c r="G4" s="4" t="inlineStr">
        <is>
          <t>Prédécesseur 2</t>
        </is>
      </c>
      <c r="H4" s="4" t="inlineStr">
        <is>
          <t>Prédécesseur 3</t>
        </is>
      </c>
      <c r="I4" s="4" t="inlineStr">
        <is>
          <t>Durée (jours)</t>
        </is>
      </c>
      <c r="J4" s="4" t="inlineStr">
        <is>
          <t>Date cible</t>
        </is>
      </c>
      <c r="K4" s="4" t="inlineStr">
        <is>
          <t>Statut</t>
        </is>
      </c>
      <c r="L4" s="4" t="inlineStr">
        <is>
          <t>Avancement</t>
        </is>
      </c>
      <c r="M4" s="4" t="inlineStr">
        <is>
          <t>Début au plus tôt</t>
        </is>
      </c>
      <c r="N4" s="4" t="inlineStr">
        <is>
          <t>Fin au plus tôt</t>
        </is>
      </c>
      <c r="O4" s="4" t="inlineStr">
        <is>
          <t>Fin au plus tard</t>
        </is>
      </c>
      <c r="P4" s="4" t="inlineStr">
        <is>
          <t>Début au plus tard</t>
        </is>
      </c>
      <c r="Q4" s="4" t="inlineStr">
        <is>
          <t>Marge (jours)</t>
        </is>
      </c>
      <c r="R4" s="4" t="inlineStr">
        <is>
          <t>Critique</t>
        </is>
      </c>
      <c r="S4" s="4" t="inlineStr">
        <is>
          <t>Alerte</t>
        </is>
      </c>
      <c r="T4" s="4" t="inlineStr">
        <is>
          <t>Budget (€)</t>
        </is>
      </c>
      <c r="U4" s="4" t="inlineStr">
        <is>
          <t>Notes</t>
        </is>
      </c>
    </row>
    <row r="5">
      <c r="A5" s="19" t="inlineStr">
        <is>
          <t>EVT-001</t>
        </is>
      </c>
      <c r="B5" s="19" t="inlineStr">
        <is>
          <t>Pilotage</t>
        </is>
      </c>
      <c r="C5" s="20" t="inlineStr">
        <is>
          <t>Cadrage de la Rencontre Nébuleuse</t>
        </is>
      </c>
      <c r="D5" s="19" t="inlineStr">
        <is>
          <t>Cellule Comète</t>
        </is>
      </c>
      <c r="E5" s="19" t="inlineStr">
        <is>
          <t>Salle Quartz</t>
        </is>
      </c>
      <c r="F5" s="19" t="inlineStr"/>
      <c r="G5" s="19" t="inlineStr"/>
      <c r="H5" s="19" t="inlineStr"/>
      <c r="I5" s="21" t="n">
        <v>2</v>
      </c>
      <c r="J5" s="30" t="n">
        <v>46282</v>
      </c>
      <c r="K5" s="19" t="inlineStr">
        <is>
          <t>Terminée</t>
        </is>
      </c>
      <c r="L5" s="23" t="n">
        <v>1</v>
      </c>
      <c r="M5" s="28">
        <f>IF(OR(A5="",I5=""),"",IF(COUNTA(F5:H5)&gt;0,"",'Paramètres'!$B$5))</f>
        <v/>
      </c>
      <c r="N5" s="28">
        <f>IF(OR(M5="",I5=""),"",IFERROR(M5+I5,""))</f>
        <v/>
      </c>
      <c r="O5" s="28">
        <f>IF(OR(A5="",I5=""),"",IF(COUNTIF($F$6:$F$104,A5)+COUNTIF($G$6:$G$104,A5)+COUNTIF($H$6:$H$104,A5)=0,'Paramètres'!$B$6,IFERROR(AGGREGATE(15,6,$P$6:$P$104/((($F$6:$F$104=A5)+($G$6:$G$104=A5)+($H$6:$H$104=A5))&gt;0),1),'Paramètres'!$B$6)))</f>
        <v/>
      </c>
      <c r="P5" s="28">
        <f>IF(OR(O5="",I5=""),"",IFERROR(O5-I5,""))</f>
        <v/>
      </c>
      <c r="Q5" s="16">
        <f>IF(OR(P5="",M5=""),"",IFERROR(P5-M5,""))</f>
        <v/>
      </c>
      <c r="R5" s="6">
        <f>IF(OR(A5="",Q5=""),"",IF(Q5&lt;='Paramètres'!$B$7,"Oui","Non"))</f>
        <v/>
      </c>
      <c r="S5" s="5">
        <f>IF(A5="",IF(COUNTA(B5:L5,T5:U5)&gt;0,"ID obligatoire",""),IF(B5="","Lot obligatoire",IF(C5="","Tâche obligatoire",IF(D5="","Responsable obligatoire",IF(I5="","Durée obligatoire",IF(NOT(ISNUMBER(I5)),"Durée non numérique",IF(I5&lt;0,"Durée négative",IF(I5&gt;'Paramètres'!$B$8,"Durée au-delà de la limite",IF(K5="","Statut obligatoire",IF(L5="","Avancement obligatoire",IF(NOT(ISNUMBER(L5)),"Avancement non numérique",IF(OR(L5&lt;0,L5&gt;1),"Avancement hors plage",IF(AND(J5&lt;&gt;"",NOT(ISNUMBER(J5))),"Date cible non reconnue",IF(AND(T5&lt;&gt;"",NOT(ISNUMBER(T5))),"Budget non numérique",IF(AND(ISNUMBER(T5),T5&lt;0),"Budget négatif",IF(AND(ISNUMBER(T5),T5&gt;'Paramètres'!$B$9),"Budget au-delà de la limite",IF(COUNTIF($A$5:$A$104,A5)&gt;1,"ID en doublon",IF(OR(F5=A5,G5=A5,H5=A5),"Dépendance circulaire directe",IF(OR(AND(F5&lt;&gt;"",F5=G5),AND(F5&lt;&gt;"",F5=H5),AND(G5&lt;&gt;"",G5=H5)),"Prédécesseur répété",IF(COUNTA(F5:H5)&gt;0,"Prédécesseur non autorisé sur la première ligne",IF(AND(ISNUMBER(J5),ISNUMBER(N5),N5&gt;J5),"Date cible dépassée",IF(AND(K5="Terminée",L5&lt;&gt;1),"Avancement incohérent",IF(AND(K5&lt;&gt;"Terminée",L5=1),"Statut à vérifier",IF(AND(ISNUMBER(N5),N5&gt;'Paramètres'!$B$6),"Échéance événement dépassée",""))))))))))))))))))))))))</f>
        <v/>
      </c>
      <c r="T5" s="31" t="n">
        <v>1500</v>
      </c>
      <c r="U5" s="20" t="inlineStr">
        <is>
          <t>Cas normal : lancement du projet fictif</t>
        </is>
      </c>
    </row>
    <row r="6">
      <c r="A6" s="19" t="inlineStr">
        <is>
          <t>EVT-002</t>
        </is>
      </c>
      <c r="B6" s="19" t="inlineStr">
        <is>
          <t>Pilotage</t>
        </is>
      </c>
      <c r="C6" s="20" t="inlineStr">
        <is>
          <t>Validation du concept Nébuleuse</t>
        </is>
      </c>
      <c r="D6" s="19" t="inlineStr">
        <is>
          <t>Cellule Comète</t>
        </is>
      </c>
      <c r="E6" s="19" t="inlineStr">
        <is>
          <t>Salle Quartz</t>
        </is>
      </c>
      <c r="F6" s="19" t="inlineStr">
        <is>
          <t>EVT-001</t>
        </is>
      </c>
      <c r="G6" s="19" t="inlineStr"/>
      <c r="H6" s="19" t="inlineStr"/>
      <c r="I6" s="21" t="n">
        <v>3</v>
      </c>
      <c r="J6" s="30" t="n">
        <v>46285</v>
      </c>
      <c r="K6" s="19" t="inlineStr">
        <is>
          <t>Terminée</t>
        </is>
      </c>
      <c r="L6" s="23" t="n">
        <v>1</v>
      </c>
      <c r="M6" s="29">
        <f>IF(OR(A6="",I6=""),"",MAX('Paramètres'!$B$5,IF(F6="",0,IFERROR(VLOOKUP(F6,$A$5:$N$5,14,FALSE),0)),IF(G6="",0,IFERROR(VLOOKUP(G6,$A$5:$N$5,14,FALSE),0)),IF(H6="",0,IFERROR(VLOOKUP(H6,$A$5:$N$5,14,FALSE),0))))</f>
        <v/>
      </c>
      <c r="N6" s="29">
        <f>IF(OR(M6="",I6=""),"",IFERROR(M6+I6,""))</f>
        <v/>
      </c>
      <c r="O6" s="29">
        <f>IF(OR(A6="",I6=""),"",IF(COUNTIF($F$7:$F$104,A6)+COUNTIF($G$7:$G$104,A6)+COUNTIF($H$7:$H$104,A6)=0,'Paramètres'!$B$6,IFERROR(AGGREGATE(15,6,$P$7:$P$104/((($F$7:$F$104=A6)+($G$7:$G$104=A6)+($H$7:$H$104=A6))&gt;0),1),'Paramètres'!$B$6)))</f>
        <v/>
      </c>
      <c r="P6" s="29">
        <f>IF(OR(O6="",I6=""),"",IFERROR(O6-I6,""))</f>
        <v/>
      </c>
      <c r="Q6" s="18">
        <f>IF(OR(P6="",M6=""),"",IFERROR(P6-M6,""))</f>
        <v/>
      </c>
      <c r="R6" s="9">
        <f>IF(OR(A6="",Q6=""),"",IF(Q6&lt;='Paramètres'!$B$7,"Oui","Non"))</f>
        <v/>
      </c>
      <c r="S6" s="8">
        <f>IF(A6="",IF(COUNTA(B6:L6,T6:U6)&gt;0,"ID obligatoire",""),IF(B6="","Lot obligatoire",IF(C6="","Tâche obligatoire",IF(D6="","Responsable obligatoire",IF(I6="","Durée obligatoire",IF(NOT(ISNUMBER(I6)),"Durée non numérique",IF(I6&lt;0,"Durée négative",IF(I6&gt;'Paramètres'!$B$8,"Durée au-delà de la limite",IF(K6="","Statut obligatoire",IF(L6="","Avancement obligatoire",IF(NOT(ISNUMBER(L6)),"Avancement non numérique",IF(OR(L6&lt;0,L6&gt;1),"Avancement hors plage",IF(AND(J6&lt;&gt;"",NOT(ISNUMBER(J6))),"Date cible non reconnue",IF(AND(T6&lt;&gt;"",NOT(ISNUMBER(T6))),"Budget non numérique",IF(AND(ISNUMBER(T6),T6&lt;0),"Budget négatif",IF(AND(ISNUMBER(T6),T6&gt;'Paramètres'!$B$9),"Budget au-delà de la limite",IF(COUNTIF($A$5:$A$104,A6)&gt;1,"ID en doublon",IF(OR(F6=A6,G6=A6,H6=A6),"Dépendance circulaire directe",IF(OR(AND(F6&lt;&gt;"",F6=G6),AND(F6&lt;&gt;"",F6=H6),AND(G6&lt;&gt;"",G6=H6)),"Prédécesseur répété",IF(OR(AND(F6&lt;&gt;"",COUNTIF($A$5:$A$5,F6)=0),AND(G6&lt;&gt;"",COUNTIF($A$5:$A$5,G6)=0),AND(H6&lt;&gt;"",COUNTIF($A$5:$A$5,H6)=0)),"Prédécesseur absent ou non antérieur",IF(OR(AND(F6&lt;&gt;"",IFERROR(VLOOKUP(F6,$A$5:$N$5,14,FALSE),0)=0),AND(G6&lt;&gt;"",IFERROR(VLOOKUP(G6,$A$5:$N$5,14,FALSE),0)=0),AND(H6&lt;&gt;"",IFERROR(VLOOKUP(H6,$A$5:$N$5,14,FALSE),0)=0)),"Prédécesseur non calculable",IF(AND(ISNUMBER(J6),ISNUMBER(N6),N6&gt;J6),"Date cible dépassée",IF(AND(K6="Terminée",L6&lt;&gt;1),"Avancement incohérent",IF(AND(K6&lt;&gt;"Terminée",L6=1),"Statut à vérifier",IF(AND(ISNUMBER(N6),N6&gt;'Paramètres'!$B$6),"Échéance événement dépassée","")))))))))))))))))))))))))</f>
        <v/>
      </c>
      <c r="T6" s="31" t="n">
        <v>500</v>
      </c>
      <c r="U6" s="20" t="inlineStr">
        <is>
          <t>Validation interne fictive</t>
        </is>
      </c>
    </row>
    <row r="7">
      <c r="A7" s="19" t="inlineStr">
        <is>
          <t>EVT-003</t>
        </is>
      </c>
      <c r="B7" s="19" t="inlineStr">
        <is>
          <t>Site</t>
        </is>
      </c>
      <c r="C7" s="20" t="inlineStr">
        <is>
          <t>Repérage de l'Atelier des Brumes</t>
        </is>
      </c>
      <c r="D7" s="19" t="inlineStr">
        <is>
          <t>Escouade Brume</t>
        </is>
      </c>
      <c r="E7" s="19" t="inlineStr">
        <is>
          <t>Atelier des Brumes</t>
        </is>
      </c>
      <c r="F7" s="19" t="inlineStr">
        <is>
          <t>EVT-002</t>
        </is>
      </c>
      <c r="G7" s="19" t="inlineStr"/>
      <c r="H7" s="19" t="inlineStr"/>
      <c r="I7" s="21" t="n">
        <v>4</v>
      </c>
      <c r="J7" s="30" t="n">
        <v>46290</v>
      </c>
      <c r="K7" s="19" t="inlineStr">
        <is>
          <t>En cours</t>
        </is>
      </c>
      <c r="L7" s="23" t="n">
        <v>0.6</v>
      </c>
      <c r="M7" s="28">
        <f>IF(OR(A7="",I7=""),"",MAX('Paramètres'!$B$5,IF(F7="",0,IFERROR(VLOOKUP(F7,$A$5:$N$6,14,FALSE),0)),IF(G7="",0,IFERROR(VLOOKUP(G7,$A$5:$N$6,14,FALSE),0)),IF(H7="",0,IFERROR(VLOOKUP(H7,$A$5:$N$6,14,FALSE),0))))</f>
        <v/>
      </c>
      <c r="N7" s="28">
        <f>IF(OR(M7="",I7=""),"",IFERROR(M7+I7,""))</f>
        <v/>
      </c>
      <c r="O7" s="28">
        <f>IF(OR(A7="",I7=""),"",IF(COUNTIF($F$8:$F$104,A7)+COUNTIF($G$8:$G$104,A7)+COUNTIF($H$8:$H$104,A7)=0,'Paramètres'!$B$6,IFERROR(AGGREGATE(15,6,$P$8:$P$104/((($F$8:$F$104=A7)+($G$8:$G$104=A7)+($H$8:$H$104=A7))&gt;0),1),'Paramètres'!$B$6)))</f>
        <v/>
      </c>
      <c r="P7" s="28">
        <f>IF(OR(O7="",I7=""),"",IFERROR(O7-I7,""))</f>
        <v/>
      </c>
      <c r="Q7" s="16">
        <f>IF(OR(P7="",M7=""),"",IFERROR(P7-M7,""))</f>
        <v/>
      </c>
      <c r="R7" s="6">
        <f>IF(OR(A7="",Q7=""),"",IF(Q7&lt;='Paramètres'!$B$7,"Oui","Non"))</f>
        <v/>
      </c>
      <c r="S7" s="5">
        <f>IF(A7="",IF(COUNTA(B7:L7,T7:U7)&gt;0,"ID obligatoire",""),IF(B7="","Lot obligatoire",IF(C7="","Tâche obligatoire",IF(D7="","Responsable obligatoire",IF(I7="","Durée obligatoire",IF(NOT(ISNUMBER(I7)),"Durée non numérique",IF(I7&lt;0,"Durée négative",IF(I7&gt;'Paramètres'!$B$8,"Durée au-delà de la limite",IF(K7="","Statut obligatoire",IF(L7="","Avancement obligatoire",IF(NOT(ISNUMBER(L7)),"Avancement non numérique",IF(OR(L7&lt;0,L7&gt;1),"Avancement hors plage",IF(AND(J7&lt;&gt;"",NOT(ISNUMBER(J7))),"Date cible non reconnue",IF(AND(T7&lt;&gt;"",NOT(ISNUMBER(T7))),"Budget non numérique",IF(AND(ISNUMBER(T7),T7&lt;0),"Budget négatif",IF(AND(ISNUMBER(T7),T7&gt;'Paramètres'!$B$9),"Budget au-delà de la limite",IF(COUNTIF($A$5:$A$104,A7)&gt;1,"ID en doublon",IF(OR(F7=A7,G7=A7,H7=A7),"Dépendance circulaire directe",IF(OR(AND(F7&lt;&gt;"",F7=G7),AND(F7&lt;&gt;"",F7=H7),AND(G7&lt;&gt;"",G7=H7)),"Prédécesseur répété",IF(OR(AND(F7&lt;&gt;"",COUNTIF($A$5:$A$6,F7)=0),AND(G7&lt;&gt;"",COUNTIF($A$5:$A$6,G7)=0),AND(H7&lt;&gt;"",COUNTIF($A$5:$A$6,H7)=0)),"Prédécesseur absent ou non antérieur",IF(OR(AND(F7&lt;&gt;"",IFERROR(VLOOKUP(F7,$A$5:$N$6,14,FALSE),0)=0),AND(G7&lt;&gt;"",IFERROR(VLOOKUP(G7,$A$5:$N$6,14,FALSE),0)=0),AND(H7&lt;&gt;"",IFERROR(VLOOKUP(H7,$A$5:$N$6,14,FALSE),0)=0)),"Prédécesseur non calculable",IF(AND(ISNUMBER(J7),ISNUMBER(N7),N7&gt;J7),"Date cible dépassée",IF(AND(K7="Terminée",L7&lt;&gt;1),"Avancement incohérent",IF(AND(K7&lt;&gt;"Terminée",L7=1),"Statut à vérifier",IF(AND(ISNUMBER(N7),N7&gt;'Paramètres'!$B$6),"Échéance événement dépassée","")))))))))))))))))))))))))</f>
        <v/>
      </c>
      <c r="T7" s="31" t="n">
        <v>1800</v>
      </c>
      <c r="U7" s="20" t="inlineStr">
        <is>
          <t>Espace et équipe manifestement fictifs</t>
        </is>
      </c>
    </row>
    <row r="8">
      <c r="A8" s="19" t="inlineStr">
        <is>
          <t>EVT-004</t>
        </is>
      </c>
      <c r="B8" s="19" t="inlineStr">
        <is>
          <t>Création</t>
        </is>
      </c>
      <c r="C8" s="20" t="inlineStr">
        <is>
          <t>Conception de la scénographie Corail</t>
        </is>
      </c>
      <c r="D8" s="19" t="inlineStr">
        <is>
          <t>Atelier Corail</t>
        </is>
      </c>
      <c r="E8" s="19" t="inlineStr">
        <is>
          <t>Galerie Opaline</t>
        </is>
      </c>
      <c r="F8" s="19" t="inlineStr">
        <is>
          <t>EVT-002</t>
        </is>
      </c>
      <c r="G8" s="19" t="inlineStr"/>
      <c r="H8" s="19" t="inlineStr"/>
      <c r="I8" s="21" t="n">
        <v>7</v>
      </c>
      <c r="J8" s="30" t="n">
        <v>46292</v>
      </c>
      <c r="K8" s="19" t="inlineStr">
        <is>
          <t>En cours</t>
        </is>
      </c>
      <c r="L8" s="23" t="n">
        <v>0.75</v>
      </c>
      <c r="M8" s="29">
        <f>IF(OR(A8="",I8=""),"",MAX('Paramètres'!$B$5,IF(F8="",0,IFERROR(VLOOKUP(F8,$A$5:$N$7,14,FALSE),0)),IF(G8="",0,IFERROR(VLOOKUP(G8,$A$5:$N$7,14,FALSE),0)),IF(H8="",0,IFERROR(VLOOKUP(H8,$A$5:$N$7,14,FALSE),0))))</f>
        <v/>
      </c>
      <c r="N8" s="29">
        <f>IF(OR(M8="",I8=""),"",IFERROR(M8+I8,""))</f>
        <v/>
      </c>
      <c r="O8" s="29">
        <f>IF(OR(A8="",I8=""),"",IF(COUNTIF($F$9:$F$104,A8)+COUNTIF($G$9:$G$104,A8)+COUNTIF($H$9:$H$104,A8)=0,'Paramètres'!$B$6,IFERROR(AGGREGATE(15,6,$P$9:$P$104/((($F$9:$F$104=A8)+($G$9:$G$104=A8)+($H$9:$H$104=A8))&gt;0),1),'Paramètres'!$B$6)))</f>
        <v/>
      </c>
      <c r="P8" s="29">
        <f>IF(OR(O8="",I8=""),"",IFERROR(O8-I8,""))</f>
        <v/>
      </c>
      <c r="Q8" s="18">
        <f>IF(OR(P8="",M8=""),"",IFERROR(P8-M8,""))</f>
        <v/>
      </c>
      <c r="R8" s="9">
        <f>IF(OR(A8="",Q8=""),"",IF(Q8&lt;='Paramètres'!$B$7,"Oui","Non"))</f>
        <v/>
      </c>
      <c r="S8" s="8">
        <f>IF(A8="",IF(COUNTA(B8:L8,T8:U8)&gt;0,"ID obligatoire",""),IF(B8="","Lot obligatoire",IF(C8="","Tâche obligatoire",IF(D8="","Responsable obligatoire",IF(I8="","Durée obligatoire",IF(NOT(ISNUMBER(I8)),"Durée non numérique",IF(I8&lt;0,"Durée négative",IF(I8&gt;'Paramètres'!$B$8,"Durée au-delà de la limite",IF(K8="","Statut obligatoire",IF(L8="","Avancement obligatoire",IF(NOT(ISNUMBER(L8)),"Avancement non numérique",IF(OR(L8&lt;0,L8&gt;1),"Avancement hors plage",IF(AND(J8&lt;&gt;"",NOT(ISNUMBER(J8))),"Date cible non reconnue",IF(AND(T8&lt;&gt;"",NOT(ISNUMBER(T8))),"Budget non numérique",IF(AND(ISNUMBER(T8),T8&lt;0),"Budget négatif",IF(AND(ISNUMBER(T8),T8&gt;'Paramètres'!$B$9),"Budget au-delà de la limite",IF(COUNTIF($A$5:$A$104,A8)&gt;1,"ID en doublon",IF(OR(F8=A8,G8=A8,H8=A8),"Dépendance circulaire directe",IF(OR(AND(F8&lt;&gt;"",F8=G8),AND(F8&lt;&gt;"",F8=H8),AND(G8&lt;&gt;"",G8=H8)),"Prédécesseur répété",IF(OR(AND(F8&lt;&gt;"",COUNTIF($A$5:$A$7,F8)=0),AND(G8&lt;&gt;"",COUNTIF($A$5:$A$7,G8)=0),AND(H8&lt;&gt;"",COUNTIF($A$5:$A$7,H8)=0)),"Prédécesseur absent ou non antérieur",IF(OR(AND(F8&lt;&gt;"",IFERROR(VLOOKUP(F8,$A$5:$N$7,14,FALSE),0)=0),AND(G8&lt;&gt;"",IFERROR(VLOOKUP(G8,$A$5:$N$7,14,FALSE),0)=0),AND(H8&lt;&gt;"",IFERROR(VLOOKUP(H8,$A$5:$N$7,14,FALSE),0)=0)),"Prédécesseur non calculable",IF(AND(ISNUMBER(J8),ISNUMBER(N8),N8&gt;J8),"Date cible dépassée",IF(AND(K8="Terminée",L8&lt;&gt;1),"Avancement incohérent",IF(AND(K8&lt;&gt;"Terminée",L8=1),"Statut à vérifier",IF(AND(ISNUMBER(N8),N8&gt;'Paramètres'!$B$6),"Échéance événement dépassée","")))))))))))))))))))))))))</f>
        <v/>
      </c>
      <c r="T8" s="31" t="n">
        <v>4800</v>
      </c>
      <c r="U8" s="20" t="inlineStr">
        <is>
          <t>Branche critique de l'exemple</t>
        </is>
      </c>
    </row>
    <row r="9">
      <c r="A9" s="19" t="inlineStr">
        <is>
          <t>EVT-005</t>
        </is>
      </c>
      <c r="B9" s="19" t="inlineStr">
        <is>
          <t>Technique</t>
        </is>
      </c>
      <c r="C9" s="20" t="inlineStr">
        <is>
          <t>Établissement du plan technique Luciole</t>
        </is>
      </c>
      <c r="D9" s="19" t="inlineStr">
        <is>
          <t>Pôle Luciole</t>
        </is>
      </c>
      <c r="E9" s="19" t="inlineStr">
        <is>
          <t>Galerie Opaline</t>
        </is>
      </c>
      <c r="F9" s="19" t="inlineStr">
        <is>
          <t>EVT-003</t>
        </is>
      </c>
      <c r="G9" s="19" t="inlineStr">
        <is>
          <t>EVT-004</t>
        </is>
      </c>
      <c r="H9" s="19" t="inlineStr"/>
      <c r="I9" s="21" t="n">
        <v>5</v>
      </c>
      <c r="J9" s="30" t="n">
        <v>46297</v>
      </c>
      <c r="K9" s="19" t="inlineStr">
        <is>
          <t>À faire</t>
        </is>
      </c>
      <c r="L9" s="23" t="n">
        <v>0</v>
      </c>
      <c r="M9" s="28">
        <f>IF(OR(A9="",I9=""),"",MAX('Paramètres'!$B$5,IF(F9="",0,IFERROR(VLOOKUP(F9,$A$5:$N$8,14,FALSE),0)),IF(G9="",0,IFERROR(VLOOKUP(G9,$A$5:$N$8,14,FALSE),0)),IF(H9="",0,IFERROR(VLOOKUP(H9,$A$5:$N$8,14,FALSE),0))))</f>
        <v/>
      </c>
      <c r="N9" s="28">
        <f>IF(OR(M9="",I9=""),"",IFERROR(M9+I9,""))</f>
        <v/>
      </c>
      <c r="O9" s="28">
        <f>IF(OR(A9="",I9=""),"",IF(COUNTIF($F$10:$F$104,A9)+COUNTIF($G$10:$G$104,A9)+COUNTIF($H$10:$H$104,A9)=0,'Paramètres'!$B$6,IFERROR(AGGREGATE(15,6,$P$10:$P$104/((($F$10:$F$104=A9)+($G$10:$G$104=A9)+($H$10:$H$104=A9))&gt;0),1),'Paramètres'!$B$6)))</f>
        <v/>
      </c>
      <c r="P9" s="28">
        <f>IF(OR(O9="",I9=""),"",IFERROR(O9-I9,""))</f>
        <v/>
      </c>
      <c r="Q9" s="16">
        <f>IF(OR(P9="",M9=""),"",IFERROR(P9-M9,""))</f>
        <v/>
      </c>
      <c r="R9" s="6">
        <f>IF(OR(A9="",Q9=""),"",IF(Q9&lt;='Paramètres'!$B$7,"Oui","Non"))</f>
        <v/>
      </c>
      <c r="S9" s="5">
        <f>IF(A9="",IF(COUNTA(B9:L9,T9:U9)&gt;0,"ID obligatoire",""),IF(B9="","Lot obligatoire",IF(C9="","Tâche obligatoire",IF(D9="","Responsable obligatoire",IF(I9="","Durée obligatoire",IF(NOT(ISNUMBER(I9)),"Durée non numérique",IF(I9&lt;0,"Durée négative",IF(I9&gt;'Paramètres'!$B$8,"Durée au-delà de la limite",IF(K9="","Statut obligatoire",IF(L9="","Avancement obligatoire",IF(NOT(ISNUMBER(L9)),"Avancement non numérique",IF(OR(L9&lt;0,L9&gt;1),"Avancement hors plage",IF(AND(J9&lt;&gt;"",NOT(ISNUMBER(J9))),"Date cible non reconnue",IF(AND(T9&lt;&gt;"",NOT(ISNUMBER(T9))),"Budget non numérique",IF(AND(ISNUMBER(T9),T9&lt;0),"Budget négatif",IF(AND(ISNUMBER(T9),T9&gt;'Paramètres'!$B$9),"Budget au-delà de la limite",IF(COUNTIF($A$5:$A$104,A9)&gt;1,"ID en doublon",IF(OR(F9=A9,G9=A9,H9=A9),"Dépendance circulaire directe",IF(OR(AND(F9&lt;&gt;"",F9=G9),AND(F9&lt;&gt;"",F9=H9),AND(G9&lt;&gt;"",G9=H9)),"Prédécesseur répété",IF(OR(AND(F9&lt;&gt;"",COUNTIF($A$5:$A$8,F9)=0),AND(G9&lt;&gt;"",COUNTIF($A$5:$A$8,G9)=0),AND(H9&lt;&gt;"",COUNTIF($A$5:$A$8,H9)=0)),"Prédécesseur absent ou non antérieur",IF(OR(AND(F9&lt;&gt;"",IFERROR(VLOOKUP(F9,$A$5:$N$8,14,FALSE),0)=0),AND(G9&lt;&gt;"",IFERROR(VLOOKUP(G9,$A$5:$N$8,14,FALSE),0)=0),AND(H9&lt;&gt;"",IFERROR(VLOOKUP(H9,$A$5:$N$8,14,FALSE),0)=0)),"Prédécesseur non calculable",IF(AND(ISNUMBER(J9),ISNUMBER(N9),N9&gt;J9),"Date cible dépassée",IF(AND(K9="Terminée",L9&lt;&gt;1),"Avancement incohérent",IF(AND(K9&lt;&gt;"Terminée",L9=1),"Statut à vérifier",IF(AND(ISNUMBER(N9),N9&gt;'Paramètres'!$B$6),"Échéance événement dépassée","")))))))))))))))))))))))))</f>
        <v/>
      </c>
      <c r="T9" s="31" t="n">
        <v>6500</v>
      </c>
      <c r="U9" s="20" t="inlineStr">
        <is>
          <t>Attend le repérage et la scénographie</t>
        </is>
      </c>
    </row>
    <row r="10">
      <c r="A10" s="19" t="inlineStr">
        <is>
          <t>EVT-006</t>
        </is>
      </c>
      <c r="B10" s="19" t="inlineStr">
        <is>
          <t>Technique</t>
        </is>
      </c>
      <c r="C10" s="20" t="inlineStr">
        <is>
          <t>Consultation de la Fabrique Sonore Lune</t>
        </is>
      </c>
      <c r="D10" s="19" t="inlineStr">
        <is>
          <t>Pôle Luciole</t>
        </is>
      </c>
      <c r="E10" s="19" t="inlineStr">
        <is>
          <t>Scène Boréale</t>
        </is>
      </c>
      <c r="F10" s="19" t="inlineStr">
        <is>
          <t>EVT-005</t>
        </is>
      </c>
      <c r="G10" s="19" t="inlineStr"/>
      <c r="H10" s="19" t="inlineStr"/>
      <c r="I10" s="21" t="n">
        <v>4</v>
      </c>
      <c r="J10" s="30" t="n">
        <v>46304</v>
      </c>
      <c r="K10" s="19" t="inlineStr">
        <is>
          <t>À faire</t>
        </is>
      </c>
      <c r="L10" s="23" t="n">
        <v>0</v>
      </c>
      <c r="M10" s="29">
        <f>IF(OR(A10="",I10=""),"",MAX('Paramètres'!$B$5,IF(F10="",0,IFERROR(VLOOKUP(F10,$A$5:$N$9,14,FALSE),0)),IF(G10="",0,IFERROR(VLOOKUP(G10,$A$5:$N$9,14,FALSE),0)),IF(H10="",0,IFERROR(VLOOKUP(H10,$A$5:$N$9,14,FALSE),0))))</f>
        <v/>
      </c>
      <c r="N10" s="29">
        <f>IF(OR(M10="",I10=""),"",IFERROR(M10+I10,""))</f>
        <v/>
      </c>
      <c r="O10" s="29">
        <f>IF(OR(A10="",I10=""),"",IF(COUNTIF($F$11:$F$104,A10)+COUNTIF($G$11:$G$104,A10)+COUNTIF($H$11:$H$104,A10)=0,'Paramètres'!$B$6,IFERROR(AGGREGATE(15,6,$P$11:$P$104/((($F$11:$F$104=A10)+($G$11:$G$104=A10)+($H$11:$H$104=A10))&gt;0),1),'Paramètres'!$B$6)))</f>
        <v/>
      </c>
      <c r="P10" s="29">
        <f>IF(OR(O10="",I10=""),"",IFERROR(O10-I10,""))</f>
        <v/>
      </c>
      <c r="Q10" s="18">
        <f>IF(OR(P10="",M10=""),"",IFERROR(P10-M10,""))</f>
        <v/>
      </c>
      <c r="R10" s="9">
        <f>IF(OR(A10="",Q10=""),"",IF(Q10&lt;='Paramètres'!$B$7,"Oui","Non"))</f>
        <v/>
      </c>
      <c r="S10" s="8">
        <f>IF(A10="",IF(COUNTA(B10:L10,T10:U10)&gt;0,"ID obligatoire",""),IF(B10="","Lot obligatoire",IF(C10="","Tâche obligatoire",IF(D10="","Responsable obligatoire",IF(I10="","Durée obligatoire",IF(NOT(ISNUMBER(I10)),"Durée non numérique",IF(I10&lt;0,"Durée négative",IF(I10&gt;'Paramètres'!$B$8,"Durée au-delà de la limite",IF(K10="","Statut obligatoire",IF(L10="","Avancement obligatoire",IF(NOT(ISNUMBER(L10)),"Avancement non numérique",IF(OR(L10&lt;0,L10&gt;1),"Avancement hors plage",IF(AND(J10&lt;&gt;"",NOT(ISNUMBER(J10))),"Date cible non reconnue",IF(AND(T10&lt;&gt;"",NOT(ISNUMBER(T10))),"Budget non numérique",IF(AND(ISNUMBER(T10),T10&lt;0),"Budget négatif",IF(AND(ISNUMBER(T10),T10&gt;'Paramètres'!$B$9),"Budget au-delà de la limite",IF(COUNTIF($A$5:$A$104,A10)&gt;1,"ID en doublon",IF(OR(F10=A10,G10=A10,H10=A10),"Dépendance circulaire directe",IF(OR(AND(F10&lt;&gt;"",F10=G10),AND(F10&lt;&gt;"",F10=H10),AND(G10&lt;&gt;"",G10=H10)),"Prédécesseur répété",IF(OR(AND(F10&lt;&gt;"",COUNTIF($A$5:$A$9,F10)=0),AND(G10&lt;&gt;"",COUNTIF($A$5:$A$9,G10)=0),AND(H10&lt;&gt;"",COUNTIF($A$5:$A$9,H10)=0)),"Prédécesseur absent ou non antérieur",IF(OR(AND(F10&lt;&gt;"",IFERROR(VLOOKUP(F10,$A$5:$N$9,14,FALSE),0)=0),AND(G10&lt;&gt;"",IFERROR(VLOOKUP(G10,$A$5:$N$9,14,FALSE),0)=0),AND(H10&lt;&gt;"",IFERROR(VLOOKUP(H10,$A$5:$N$9,14,FALSE),0)=0)),"Prédécesseur non calculable",IF(AND(ISNUMBER(J10),ISNUMBER(N10),N10&gt;J10),"Date cible dépassée",IF(AND(K10="Terminée",L10&lt;&gt;1),"Avancement incohérent",IF(AND(K10&lt;&gt;"Terminée",L10=1),"Statut à vérifier",IF(AND(ISNUMBER(N10),N10&gt;'Paramètres'!$B$6),"Échéance événement dépassée","")))))))))))))))))))))))))</f>
        <v/>
      </c>
      <c r="T10" s="31" t="n">
        <v>9000</v>
      </c>
      <c r="U10" s="20" t="inlineStr">
        <is>
          <t>Prestataire fictif</t>
        </is>
      </c>
    </row>
    <row r="11">
      <c r="A11" s="19" t="inlineStr">
        <is>
          <t>EVT-007</t>
        </is>
      </c>
      <c r="B11" s="19" t="inlineStr">
        <is>
          <t>Hospitalité</t>
        </is>
      </c>
      <c r="C11" s="20" t="inlineStr">
        <is>
          <t>Sélection du Banquet Comète</t>
        </is>
      </c>
      <c r="D11" s="19" t="inlineStr">
        <is>
          <t>Brigade Banquet</t>
        </is>
      </c>
      <c r="E11" s="19" t="inlineStr">
        <is>
          <t>Salon Sélène</t>
        </is>
      </c>
      <c r="F11" s="19" t="inlineStr">
        <is>
          <t>EVT-002</t>
        </is>
      </c>
      <c r="G11" s="19" t="inlineStr"/>
      <c r="H11" s="19" t="inlineStr"/>
      <c r="I11" s="21" t="n">
        <v>6</v>
      </c>
      <c r="J11" s="30" t="n">
        <v>46289</v>
      </c>
      <c r="K11" s="19" t="inlineStr">
        <is>
          <t>Bloquée</t>
        </is>
      </c>
      <c r="L11" s="23" t="n">
        <v>0.2</v>
      </c>
      <c r="M11" s="28">
        <f>IF(OR(A11="",I11=""),"",MAX('Paramètres'!$B$5,IF(F11="",0,IFERROR(VLOOKUP(F11,$A$5:$N$10,14,FALSE),0)),IF(G11="",0,IFERROR(VLOOKUP(G11,$A$5:$N$10,14,FALSE),0)),IF(H11="",0,IFERROR(VLOOKUP(H11,$A$5:$N$10,14,FALSE),0))))</f>
        <v/>
      </c>
      <c r="N11" s="28">
        <f>IF(OR(M11="",I11=""),"",IFERROR(M11+I11,""))</f>
        <v/>
      </c>
      <c r="O11" s="28">
        <f>IF(OR(A11="",I11=""),"",IF(COUNTIF($F$12:$F$104,A11)+COUNTIF($G$12:$G$104,A11)+COUNTIF($H$12:$H$104,A11)=0,'Paramètres'!$B$6,IFERROR(AGGREGATE(15,6,$P$12:$P$104/((($F$12:$F$104=A11)+($G$12:$G$104=A11)+($H$12:$H$104=A11))&gt;0),1),'Paramètres'!$B$6)))</f>
        <v/>
      </c>
      <c r="P11" s="28">
        <f>IF(OR(O11="",I11=""),"",IFERROR(O11-I11,""))</f>
        <v/>
      </c>
      <c r="Q11" s="16">
        <f>IF(OR(P11="",M11=""),"",IFERROR(P11-M11,""))</f>
        <v/>
      </c>
      <c r="R11" s="6">
        <f>IF(OR(A11="",Q11=""),"",IF(Q11&lt;='Paramètres'!$B$7,"Oui","Non"))</f>
        <v/>
      </c>
      <c r="S11" s="5">
        <f>IF(A11="",IF(COUNTA(B11:L11,T11:U11)&gt;0,"ID obligatoire",""),IF(B11="","Lot obligatoire",IF(C11="","Tâche obligatoire",IF(D11="","Responsable obligatoire",IF(I11="","Durée obligatoire",IF(NOT(ISNUMBER(I11)),"Durée non numérique",IF(I11&lt;0,"Durée négative",IF(I11&gt;'Paramètres'!$B$8,"Durée au-delà de la limite",IF(K11="","Statut obligatoire",IF(L11="","Avancement obligatoire",IF(NOT(ISNUMBER(L11)),"Avancement non numérique",IF(OR(L11&lt;0,L11&gt;1),"Avancement hors plage",IF(AND(J11&lt;&gt;"",NOT(ISNUMBER(J11))),"Date cible non reconnue",IF(AND(T11&lt;&gt;"",NOT(ISNUMBER(T11))),"Budget non numérique",IF(AND(ISNUMBER(T11),T11&lt;0),"Budget négatif",IF(AND(ISNUMBER(T11),T11&gt;'Paramètres'!$B$9),"Budget au-delà de la limite",IF(COUNTIF($A$5:$A$104,A11)&gt;1,"ID en doublon",IF(OR(F11=A11,G11=A11,H11=A11),"Dépendance circulaire directe",IF(OR(AND(F11&lt;&gt;"",F11=G11),AND(F11&lt;&gt;"",F11=H11),AND(G11&lt;&gt;"",G11=H11)),"Prédécesseur répété",IF(OR(AND(F11&lt;&gt;"",COUNTIF($A$5:$A$10,F11)=0),AND(G11&lt;&gt;"",COUNTIF($A$5:$A$10,G11)=0),AND(H11&lt;&gt;"",COUNTIF($A$5:$A$10,H11)=0)),"Prédécesseur absent ou non antérieur",IF(OR(AND(F11&lt;&gt;"",IFERROR(VLOOKUP(F11,$A$5:$N$10,14,FALSE),0)=0),AND(G11&lt;&gt;"",IFERROR(VLOOKUP(G11,$A$5:$N$10,14,FALSE),0)=0),AND(H11&lt;&gt;"",IFERROR(VLOOKUP(H11,$A$5:$N$10,14,FALSE),0)=0)),"Prédécesseur non calculable",IF(AND(ISNUMBER(J11),ISNUMBER(N11),N11&gt;J11),"Date cible dépassée",IF(AND(K11="Terminée",L11&lt;&gt;1),"Avancement incohérent",IF(AND(K11&lt;&gt;"Terminée",L11=1),"Statut à vérifier",IF(AND(ISNUMBER(N11),N11&gt;'Paramètres'!$B$6),"Échéance événement dépassée","")))))))))))))))))))))))))</f>
        <v/>
      </c>
      <c r="T11" s="31" t="n">
        <v>7200</v>
      </c>
      <c r="U11" s="20" t="inlineStr">
        <is>
          <t>Cas d'alerte : date cible antérieure à la fin calculée</t>
        </is>
      </c>
    </row>
    <row r="12">
      <c r="A12" s="19" t="inlineStr">
        <is>
          <t>EVT-008</t>
        </is>
      </c>
      <c r="B12" s="19" t="inlineStr">
        <is>
          <t>Communication</t>
        </is>
      </c>
      <c r="C12" s="20" t="inlineStr">
        <is>
          <t>Production des supports Papier-Lune</t>
        </is>
      </c>
      <c r="D12" s="19" t="inlineStr">
        <is>
          <t>Studio Papier-Lune</t>
        </is>
      </c>
      <c r="E12" s="19" t="inlineStr">
        <is>
          <t>Atelier Encre</t>
        </is>
      </c>
      <c r="F12" s="19" t="inlineStr">
        <is>
          <t>EVT-005</t>
        </is>
      </c>
      <c r="G12" s="19" t="inlineStr"/>
      <c r="H12" s="19" t="inlineStr"/>
      <c r="I12" s="21" t="n">
        <v>8</v>
      </c>
      <c r="J12" s="30" t="n">
        <v>46305</v>
      </c>
      <c r="K12" s="19" t="inlineStr">
        <is>
          <t>À faire</t>
        </is>
      </c>
      <c r="L12" s="23" t="n">
        <v>0</v>
      </c>
      <c r="M12" s="29">
        <f>IF(OR(A12="",I12=""),"",MAX('Paramètres'!$B$5,IF(F12="",0,IFERROR(VLOOKUP(F12,$A$5:$N$11,14,FALSE),0)),IF(G12="",0,IFERROR(VLOOKUP(G12,$A$5:$N$11,14,FALSE),0)),IF(H12="",0,IFERROR(VLOOKUP(H12,$A$5:$N$11,14,FALSE),0))))</f>
        <v/>
      </c>
      <c r="N12" s="29">
        <f>IF(OR(M12="",I12=""),"",IFERROR(M12+I12,""))</f>
        <v/>
      </c>
      <c r="O12" s="29">
        <f>IF(OR(A12="",I12=""),"",IF(COUNTIF($F$13:$F$104,A12)+COUNTIF($G$13:$G$104,A12)+COUNTIF($H$13:$H$104,A12)=0,'Paramètres'!$B$6,IFERROR(AGGREGATE(15,6,$P$13:$P$104/((($F$13:$F$104=A12)+($G$13:$G$104=A12)+($H$13:$H$104=A12))&gt;0),1),'Paramètres'!$B$6)))</f>
        <v/>
      </c>
      <c r="P12" s="29">
        <f>IF(OR(O12="",I12=""),"",IFERROR(O12-I12,""))</f>
        <v/>
      </c>
      <c r="Q12" s="18">
        <f>IF(OR(P12="",M12=""),"",IFERROR(P12-M12,""))</f>
        <v/>
      </c>
      <c r="R12" s="9">
        <f>IF(OR(A12="",Q12=""),"",IF(Q12&lt;='Paramètres'!$B$7,"Oui","Non"))</f>
        <v/>
      </c>
      <c r="S12" s="8">
        <f>IF(A12="",IF(COUNTA(B12:L12,T12:U12)&gt;0,"ID obligatoire",""),IF(B12="","Lot obligatoire",IF(C12="","Tâche obligatoire",IF(D12="","Responsable obligatoire",IF(I12="","Durée obligatoire",IF(NOT(ISNUMBER(I12)),"Durée non numérique",IF(I12&lt;0,"Durée négative",IF(I12&gt;'Paramètres'!$B$8,"Durée au-delà de la limite",IF(K12="","Statut obligatoire",IF(L12="","Avancement obligatoire",IF(NOT(ISNUMBER(L12)),"Avancement non numérique",IF(OR(L12&lt;0,L12&gt;1),"Avancement hors plage",IF(AND(J12&lt;&gt;"",NOT(ISNUMBER(J12))),"Date cible non reconnue",IF(AND(T12&lt;&gt;"",NOT(ISNUMBER(T12))),"Budget non numérique",IF(AND(ISNUMBER(T12),T12&lt;0),"Budget négatif",IF(AND(ISNUMBER(T12),T12&gt;'Paramètres'!$B$9),"Budget au-delà de la limite",IF(COUNTIF($A$5:$A$104,A12)&gt;1,"ID en doublon",IF(OR(F12=A12,G12=A12,H12=A12),"Dépendance circulaire directe",IF(OR(AND(F12&lt;&gt;"",F12=G12),AND(F12&lt;&gt;"",F12=H12),AND(G12&lt;&gt;"",G12=H12)),"Prédécesseur répété",IF(OR(AND(F12&lt;&gt;"",COUNTIF($A$5:$A$11,F12)=0),AND(G12&lt;&gt;"",COUNTIF($A$5:$A$11,G12)=0),AND(H12&lt;&gt;"",COUNTIF($A$5:$A$11,H12)=0)),"Prédécesseur absent ou non antérieur",IF(OR(AND(F12&lt;&gt;"",IFERROR(VLOOKUP(F12,$A$5:$N$11,14,FALSE),0)=0),AND(G12&lt;&gt;"",IFERROR(VLOOKUP(G12,$A$5:$N$11,14,FALSE),0)=0),AND(H12&lt;&gt;"",IFERROR(VLOOKUP(H12,$A$5:$N$11,14,FALSE),0)=0)),"Prédécesseur non calculable",IF(AND(ISNUMBER(J12),ISNUMBER(N12),N12&gt;J12),"Date cible dépassée",IF(AND(K12="Terminée",L12&lt;&gt;1),"Avancement incohérent",IF(AND(K12&lt;&gt;"Terminée",L12=1),"Statut à vérifier",IF(AND(ISNUMBER(N12),N12&gt;'Paramètres'!$B$6),"Échéance événement dépassée","")))))))))))))))))))))))))</f>
        <v/>
      </c>
      <c r="T12" s="31" t="n">
        <v>3500</v>
      </c>
      <c r="U12" s="20" t="inlineStr">
        <is>
          <t>Branche critique de l'exemple</t>
        </is>
      </c>
    </row>
    <row r="13">
      <c r="A13" s="19" t="inlineStr">
        <is>
          <t>EVT-009</t>
        </is>
      </c>
      <c r="B13" s="19" t="inlineStr">
        <is>
          <t>Technique</t>
        </is>
      </c>
      <c r="C13" s="20" t="inlineStr">
        <is>
          <t>Montage général et répétition</t>
        </is>
      </c>
      <c r="D13" s="19" t="inlineStr">
        <is>
          <t>Pôle Luciole</t>
        </is>
      </c>
      <c r="E13" s="19" t="inlineStr">
        <is>
          <t>Scène Boréale</t>
        </is>
      </c>
      <c r="F13" s="19" t="inlineStr">
        <is>
          <t>EVT-006</t>
        </is>
      </c>
      <c r="G13" s="19" t="inlineStr">
        <is>
          <t>EVT-007</t>
        </is>
      </c>
      <c r="H13" s="19" t="inlineStr">
        <is>
          <t>EVT-008</t>
        </is>
      </c>
      <c r="I13" s="21" t="n">
        <v>5</v>
      </c>
      <c r="J13" s="30" t="n">
        <v>46310</v>
      </c>
      <c r="K13" s="19" t="inlineStr">
        <is>
          <t>À faire</t>
        </is>
      </c>
      <c r="L13" s="23" t="n">
        <v>0</v>
      </c>
      <c r="M13" s="28">
        <f>IF(OR(A13="",I13=""),"",MAX('Paramètres'!$B$5,IF(F13="",0,IFERROR(VLOOKUP(F13,$A$5:$N$12,14,FALSE),0)),IF(G13="",0,IFERROR(VLOOKUP(G13,$A$5:$N$12,14,FALSE),0)),IF(H13="",0,IFERROR(VLOOKUP(H13,$A$5:$N$12,14,FALSE),0))))</f>
        <v/>
      </c>
      <c r="N13" s="28">
        <f>IF(OR(M13="",I13=""),"",IFERROR(M13+I13,""))</f>
        <v/>
      </c>
      <c r="O13" s="28">
        <f>IF(OR(A13="",I13=""),"",IF(COUNTIF($F$14:$F$104,A13)+COUNTIF($G$14:$G$104,A13)+COUNTIF($H$14:$H$104,A13)=0,'Paramètres'!$B$6,IFERROR(AGGREGATE(15,6,$P$14:$P$104/((($F$14:$F$104=A13)+($G$14:$G$104=A13)+($H$14:$H$104=A13))&gt;0),1),'Paramètres'!$B$6)))</f>
        <v/>
      </c>
      <c r="P13" s="28">
        <f>IF(OR(O13="",I13=""),"",IFERROR(O13-I13,""))</f>
        <v/>
      </c>
      <c r="Q13" s="16">
        <f>IF(OR(P13="",M13=""),"",IFERROR(P13-M13,""))</f>
        <v/>
      </c>
      <c r="R13" s="6">
        <f>IF(OR(A13="",Q13=""),"",IF(Q13&lt;='Paramètres'!$B$7,"Oui","Non"))</f>
        <v/>
      </c>
      <c r="S13" s="5">
        <f>IF(A13="",IF(COUNTA(B13:L13,T13:U13)&gt;0,"ID obligatoire",""),IF(B13="","Lot obligatoire",IF(C13="","Tâche obligatoire",IF(D13="","Responsable obligatoire",IF(I13="","Durée obligatoire",IF(NOT(ISNUMBER(I13)),"Durée non numérique",IF(I13&lt;0,"Durée négative",IF(I13&gt;'Paramètres'!$B$8,"Durée au-delà de la limite",IF(K13="","Statut obligatoire",IF(L13="","Avancement obligatoire",IF(NOT(ISNUMBER(L13)),"Avancement non numérique",IF(OR(L13&lt;0,L13&gt;1),"Avancement hors plage",IF(AND(J13&lt;&gt;"",NOT(ISNUMBER(J13))),"Date cible non reconnue",IF(AND(T13&lt;&gt;"",NOT(ISNUMBER(T13))),"Budget non numérique",IF(AND(ISNUMBER(T13),T13&lt;0),"Budget négatif",IF(AND(ISNUMBER(T13),T13&gt;'Paramètres'!$B$9),"Budget au-delà de la limite",IF(COUNTIF($A$5:$A$104,A13)&gt;1,"ID en doublon",IF(OR(F13=A13,G13=A13,H13=A13),"Dépendance circulaire directe",IF(OR(AND(F13&lt;&gt;"",F13=G13),AND(F13&lt;&gt;"",F13=H13),AND(G13&lt;&gt;"",G13=H13)),"Prédécesseur répété",IF(OR(AND(F13&lt;&gt;"",COUNTIF($A$5:$A$12,F13)=0),AND(G13&lt;&gt;"",COUNTIF($A$5:$A$12,G13)=0),AND(H13&lt;&gt;"",COUNTIF($A$5:$A$12,H13)=0)),"Prédécesseur absent ou non antérieur",IF(OR(AND(F13&lt;&gt;"",IFERROR(VLOOKUP(F13,$A$5:$N$12,14,FALSE),0)=0),AND(G13&lt;&gt;"",IFERROR(VLOOKUP(G13,$A$5:$N$12,14,FALSE),0)=0),AND(H13&lt;&gt;"",IFERROR(VLOOKUP(H13,$A$5:$N$12,14,FALSE),0)=0)),"Prédécesseur non calculable",IF(AND(ISNUMBER(J13),ISNUMBER(N13),N13&gt;J13),"Date cible dépassée",IF(AND(K13="Terminée",L13&lt;&gt;1),"Avancement incohérent",IF(AND(K13&lt;&gt;"Terminée",L13=1),"Statut à vérifier",IF(AND(ISNUMBER(N13),N13&gt;'Paramètres'!$B$6),"Échéance événement dépassée","")))))))))))))))))))))))))</f>
        <v/>
      </c>
      <c r="T13" s="31" t="n">
        <v>11000</v>
      </c>
      <c r="U13" s="20" t="inlineStr">
        <is>
          <t>Convergence des trois branches</t>
        </is>
      </c>
    </row>
    <row r="14">
      <c r="A14" s="19" t="inlineStr">
        <is>
          <t>EVT-010</t>
        </is>
      </c>
      <c r="B14" s="19" t="inlineStr">
        <is>
          <t>Pilotage</t>
        </is>
      </c>
      <c r="C14" s="20" t="inlineStr">
        <is>
          <t>Ouverture de la Rencontre Nébuleuse</t>
        </is>
      </c>
      <c r="D14" s="19" t="inlineStr">
        <is>
          <t>Cellule Comète</t>
        </is>
      </c>
      <c r="E14" s="19" t="inlineStr">
        <is>
          <t>Scène Boréale</t>
        </is>
      </c>
      <c r="F14" s="19" t="inlineStr">
        <is>
          <t>EVT-009</t>
        </is>
      </c>
      <c r="G14" s="19" t="inlineStr"/>
      <c r="H14" s="19" t="inlineStr"/>
      <c r="I14" s="21" t="n">
        <v>0</v>
      </c>
      <c r="J14" s="30" t="n">
        <v>46310</v>
      </c>
      <c r="K14" s="19" t="inlineStr">
        <is>
          <t>À faire</t>
        </is>
      </c>
      <c r="L14" s="23" t="n">
        <v>0</v>
      </c>
      <c r="M14" s="29">
        <f>IF(OR(A14="",I14=""),"",MAX('Paramètres'!$B$5,IF(F14="",0,IFERROR(VLOOKUP(F14,$A$5:$N$13,14,FALSE),0)),IF(G14="",0,IFERROR(VLOOKUP(G14,$A$5:$N$13,14,FALSE),0)),IF(H14="",0,IFERROR(VLOOKUP(H14,$A$5:$N$13,14,FALSE),0))))</f>
        <v/>
      </c>
      <c r="N14" s="29">
        <f>IF(OR(M14="",I14=""),"",IFERROR(M14+I14,""))</f>
        <v/>
      </c>
      <c r="O14" s="29">
        <f>IF(OR(A14="",I14=""),"",IF(COUNTIF($F$15:$F$104,A14)+COUNTIF($G$15:$G$104,A14)+COUNTIF($H$15:$H$104,A14)=0,'Paramètres'!$B$6,IFERROR(AGGREGATE(15,6,$P$15:$P$104/((($F$15:$F$104=A14)+($G$15:$G$104=A14)+($H$15:$H$104=A14))&gt;0),1),'Paramètres'!$B$6)))</f>
        <v/>
      </c>
      <c r="P14" s="29">
        <f>IF(OR(O14="",I14=""),"",IFERROR(O14-I14,""))</f>
        <v/>
      </c>
      <c r="Q14" s="18">
        <f>IF(OR(P14="",M14=""),"",IFERROR(P14-M14,""))</f>
        <v/>
      </c>
      <c r="R14" s="9">
        <f>IF(OR(A14="",Q14=""),"",IF(Q14&lt;='Paramètres'!$B$7,"Oui","Non"))</f>
        <v/>
      </c>
      <c r="S14" s="8">
        <f>IF(A14="",IF(COUNTA(B14:L14,T14:U14)&gt;0,"ID obligatoire",""),IF(B14="","Lot obligatoire",IF(C14="","Tâche obligatoire",IF(D14="","Responsable obligatoire",IF(I14="","Durée obligatoire",IF(NOT(ISNUMBER(I14)),"Durée non numérique",IF(I14&lt;0,"Durée négative",IF(I14&gt;'Paramètres'!$B$8,"Durée au-delà de la limite",IF(K14="","Statut obligatoire",IF(L14="","Avancement obligatoire",IF(NOT(ISNUMBER(L14)),"Avancement non numérique",IF(OR(L14&lt;0,L14&gt;1),"Avancement hors plage",IF(AND(J14&lt;&gt;"",NOT(ISNUMBER(J14))),"Date cible non reconnue",IF(AND(T14&lt;&gt;"",NOT(ISNUMBER(T14))),"Budget non numérique",IF(AND(ISNUMBER(T14),T14&lt;0),"Budget négatif",IF(AND(ISNUMBER(T14),T14&gt;'Paramètres'!$B$9),"Budget au-delà de la limite",IF(COUNTIF($A$5:$A$104,A14)&gt;1,"ID en doublon",IF(OR(F14=A14,G14=A14,H14=A14),"Dépendance circulaire directe",IF(OR(AND(F14&lt;&gt;"",F14=G14),AND(F14&lt;&gt;"",F14=H14),AND(G14&lt;&gt;"",G14=H14)),"Prédécesseur répété",IF(OR(AND(F14&lt;&gt;"",COUNTIF($A$5:$A$13,F14)=0),AND(G14&lt;&gt;"",COUNTIF($A$5:$A$13,G14)=0),AND(H14&lt;&gt;"",COUNTIF($A$5:$A$13,H14)=0)),"Prédécesseur absent ou non antérieur",IF(OR(AND(F14&lt;&gt;"",IFERROR(VLOOKUP(F14,$A$5:$N$13,14,FALSE),0)=0),AND(G14&lt;&gt;"",IFERROR(VLOOKUP(G14,$A$5:$N$13,14,FALSE),0)=0),AND(H14&lt;&gt;"",IFERROR(VLOOKUP(H14,$A$5:$N$13,14,FALSE),0)=0)),"Prédécesseur non calculable",IF(AND(ISNUMBER(J14),ISNUMBER(N14),N14&gt;J14),"Date cible dépassée",IF(AND(K14="Terminée",L14&lt;&gt;1),"Avancement incohérent",IF(AND(K14&lt;&gt;"Terminée",L14=1),"Statut à vérifier",IF(AND(ISNUMBER(N14),N14&gt;'Paramètres'!$B$6),"Échéance événement dépassée","")))))))))))))))))))))))))</f>
        <v/>
      </c>
      <c r="T14" s="31" t="n">
        <v>0</v>
      </c>
      <c r="U14" s="20" t="inlineStr">
        <is>
          <t>Cas limite : jalon de durée nulle</t>
        </is>
      </c>
    </row>
    <row r="15">
      <c r="A15" s="19" t="n"/>
      <c r="B15" s="19" t="n"/>
      <c r="C15" s="20" t="n"/>
      <c r="D15" s="19" t="n"/>
      <c r="E15" s="19" t="n"/>
      <c r="F15" s="19" t="n"/>
      <c r="G15" s="19" t="n"/>
      <c r="H15" s="19" t="n"/>
      <c r="I15" s="21" t="n"/>
      <c r="J15" s="30" t="n"/>
      <c r="K15" s="19" t="n"/>
      <c r="L15" s="23" t="n"/>
      <c r="M15" s="28">
        <f>IF(OR(A15="",I15=""),"",MAX('Paramètres'!$B$5,IF(F15="",0,IFERROR(VLOOKUP(F15,$A$5:$N$14,14,FALSE),0)),IF(G15="",0,IFERROR(VLOOKUP(G15,$A$5:$N$14,14,FALSE),0)),IF(H15="",0,IFERROR(VLOOKUP(H15,$A$5:$N$14,14,FALSE),0))))</f>
        <v/>
      </c>
      <c r="N15" s="28">
        <f>IF(OR(M15="",I15=""),"",IFERROR(M15+I15,""))</f>
        <v/>
      </c>
      <c r="O15" s="28">
        <f>IF(OR(A15="",I15=""),"",IF(COUNTIF($F$16:$F$104,A15)+COUNTIF($G$16:$G$104,A15)+COUNTIF($H$16:$H$104,A15)=0,'Paramètres'!$B$6,IFERROR(AGGREGATE(15,6,$P$16:$P$104/((($F$16:$F$104=A15)+($G$16:$G$104=A15)+($H$16:$H$104=A15))&gt;0),1),'Paramètres'!$B$6)))</f>
        <v/>
      </c>
      <c r="P15" s="28">
        <f>IF(OR(O15="",I15=""),"",IFERROR(O15-I15,""))</f>
        <v/>
      </c>
      <c r="Q15" s="16">
        <f>IF(OR(P15="",M15=""),"",IFERROR(P15-M15,""))</f>
        <v/>
      </c>
      <c r="R15" s="6">
        <f>IF(OR(A15="",Q15=""),"",IF(Q15&lt;='Paramètres'!$B$7,"Oui","Non"))</f>
        <v/>
      </c>
      <c r="S15" s="5">
        <f>IF(A15="",IF(COUNTA(B15:L15,T15:U15)&gt;0,"ID obligatoire",""),IF(B15="","Lot obligatoire",IF(C15="","Tâche obligatoire",IF(D15="","Responsable obligatoire",IF(I15="","Durée obligatoire",IF(NOT(ISNUMBER(I15)),"Durée non numérique",IF(I15&lt;0,"Durée négative",IF(I15&gt;'Paramètres'!$B$8,"Durée au-delà de la limite",IF(K15="","Statut obligatoire",IF(L15="","Avancement obligatoire",IF(NOT(ISNUMBER(L15)),"Avancement non numérique",IF(OR(L15&lt;0,L15&gt;1),"Avancement hors plage",IF(AND(J15&lt;&gt;"",NOT(ISNUMBER(J15))),"Date cible non reconnue",IF(AND(T15&lt;&gt;"",NOT(ISNUMBER(T15))),"Budget non numérique",IF(AND(ISNUMBER(T15),T15&lt;0),"Budget négatif",IF(AND(ISNUMBER(T15),T15&gt;'Paramètres'!$B$9),"Budget au-delà de la limite",IF(COUNTIF($A$5:$A$104,A15)&gt;1,"ID en doublon",IF(OR(F15=A15,G15=A15,H15=A15),"Dépendance circulaire directe",IF(OR(AND(F15&lt;&gt;"",F15=G15),AND(F15&lt;&gt;"",F15=H15),AND(G15&lt;&gt;"",G15=H15)),"Prédécesseur répété",IF(OR(AND(F15&lt;&gt;"",COUNTIF($A$5:$A$14,F15)=0),AND(G15&lt;&gt;"",COUNTIF($A$5:$A$14,G15)=0),AND(H15&lt;&gt;"",COUNTIF($A$5:$A$14,H15)=0)),"Prédécesseur absent ou non antérieur",IF(OR(AND(F15&lt;&gt;"",IFERROR(VLOOKUP(F15,$A$5:$N$14,14,FALSE),0)=0),AND(G15&lt;&gt;"",IFERROR(VLOOKUP(G15,$A$5:$N$14,14,FALSE),0)=0),AND(H15&lt;&gt;"",IFERROR(VLOOKUP(H15,$A$5:$N$14,14,FALSE),0)=0)),"Prédécesseur non calculable",IF(AND(ISNUMBER(J15),ISNUMBER(N15),N15&gt;J15),"Date cible dépassée",IF(AND(K15="Terminée",L15&lt;&gt;1),"Avancement incohérent",IF(AND(K15&lt;&gt;"Terminée",L15=1),"Statut à vérifier",IF(AND(ISNUMBER(N15),N15&gt;'Paramètres'!$B$6),"Échéance événement dépassée","")))))))))))))))))))))))))</f>
        <v/>
      </c>
      <c r="T15" s="31" t="n"/>
      <c r="U15" s="20" t="n"/>
    </row>
    <row r="16">
      <c r="A16" s="19" t="n"/>
      <c r="B16" s="19" t="n"/>
      <c r="C16" s="20" t="n"/>
      <c r="D16" s="19" t="n"/>
      <c r="E16" s="19" t="n"/>
      <c r="F16" s="19" t="n"/>
      <c r="G16" s="19" t="n"/>
      <c r="H16" s="19" t="n"/>
      <c r="I16" s="21" t="n"/>
      <c r="J16" s="30" t="n"/>
      <c r="K16" s="19" t="n"/>
      <c r="L16" s="23" t="n"/>
      <c r="M16" s="29">
        <f>IF(OR(A16="",I16=""),"",MAX('Paramètres'!$B$5,IF(F16="",0,IFERROR(VLOOKUP(F16,$A$5:$N$15,14,FALSE),0)),IF(G16="",0,IFERROR(VLOOKUP(G16,$A$5:$N$15,14,FALSE),0)),IF(H16="",0,IFERROR(VLOOKUP(H16,$A$5:$N$15,14,FALSE),0))))</f>
        <v/>
      </c>
      <c r="N16" s="29">
        <f>IF(OR(M16="",I16=""),"",IFERROR(M16+I16,""))</f>
        <v/>
      </c>
      <c r="O16" s="29">
        <f>IF(OR(A16="",I16=""),"",IF(COUNTIF($F$17:$F$104,A16)+COUNTIF($G$17:$G$104,A16)+COUNTIF($H$17:$H$104,A16)=0,'Paramètres'!$B$6,IFERROR(AGGREGATE(15,6,$P$17:$P$104/((($F$17:$F$104=A16)+($G$17:$G$104=A16)+($H$17:$H$104=A16))&gt;0),1),'Paramètres'!$B$6)))</f>
        <v/>
      </c>
      <c r="P16" s="29">
        <f>IF(OR(O16="",I16=""),"",IFERROR(O16-I16,""))</f>
        <v/>
      </c>
      <c r="Q16" s="18">
        <f>IF(OR(P16="",M16=""),"",IFERROR(P16-M16,""))</f>
        <v/>
      </c>
      <c r="R16" s="9">
        <f>IF(OR(A16="",Q16=""),"",IF(Q16&lt;='Paramètres'!$B$7,"Oui","Non"))</f>
        <v/>
      </c>
      <c r="S16" s="8">
        <f>IF(A16="",IF(COUNTA(B16:L16,T16:U16)&gt;0,"ID obligatoire",""),IF(B16="","Lot obligatoire",IF(C16="","Tâche obligatoire",IF(D16="","Responsable obligatoire",IF(I16="","Durée obligatoire",IF(NOT(ISNUMBER(I16)),"Durée non numérique",IF(I16&lt;0,"Durée négative",IF(I16&gt;'Paramètres'!$B$8,"Durée au-delà de la limite",IF(K16="","Statut obligatoire",IF(L16="","Avancement obligatoire",IF(NOT(ISNUMBER(L16)),"Avancement non numérique",IF(OR(L16&lt;0,L16&gt;1),"Avancement hors plage",IF(AND(J16&lt;&gt;"",NOT(ISNUMBER(J16))),"Date cible non reconnue",IF(AND(T16&lt;&gt;"",NOT(ISNUMBER(T16))),"Budget non numérique",IF(AND(ISNUMBER(T16),T16&lt;0),"Budget négatif",IF(AND(ISNUMBER(T16),T16&gt;'Paramètres'!$B$9),"Budget au-delà de la limite",IF(COUNTIF($A$5:$A$104,A16)&gt;1,"ID en doublon",IF(OR(F16=A16,G16=A16,H16=A16),"Dépendance circulaire directe",IF(OR(AND(F16&lt;&gt;"",F16=G16),AND(F16&lt;&gt;"",F16=H16),AND(G16&lt;&gt;"",G16=H16)),"Prédécesseur répété",IF(OR(AND(F16&lt;&gt;"",COUNTIF($A$5:$A$15,F16)=0),AND(G16&lt;&gt;"",COUNTIF($A$5:$A$15,G16)=0),AND(H16&lt;&gt;"",COUNTIF($A$5:$A$15,H16)=0)),"Prédécesseur absent ou non antérieur",IF(OR(AND(F16&lt;&gt;"",IFERROR(VLOOKUP(F16,$A$5:$N$15,14,FALSE),0)=0),AND(G16&lt;&gt;"",IFERROR(VLOOKUP(G16,$A$5:$N$15,14,FALSE),0)=0),AND(H16&lt;&gt;"",IFERROR(VLOOKUP(H16,$A$5:$N$15,14,FALSE),0)=0)),"Prédécesseur non calculable",IF(AND(ISNUMBER(J16),ISNUMBER(N16),N16&gt;J16),"Date cible dépassée",IF(AND(K16="Terminée",L16&lt;&gt;1),"Avancement incohérent",IF(AND(K16&lt;&gt;"Terminée",L16=1),"Statut à vérifier",IF(AND(ISNUMBER(N16),N16&gt;'Paramètres'!$B$6),"Échéance événement dépassée","")))))))))))))))))))))))))</f>
        <v/>
      </c>
      <c r="T16" s="31" t="n"/>
      <c r="U16" s="20" t="n"/>
    </row>
    <row r="17">
      <c r="A17" s="19" t="n"/>
      <c r="B17" s="19" t="n"/>
      <c r="C17" s="20" t="n"/>
      <c r="D17" s="19" t="n"/>
      <c r="E17" s="19" t="n"/>
      <c r="F17" s="19" t="n"/>
      <c r="G17" s="19" t="n"/>
      <c r="H17" s="19" t="n"/>
      <c r="I17" s="21" t="n"/>
      <c r="J17" s="30" t="n"/>
      <c r="K17" s="19" t="n"/>
      <c r="L17" s="23" t="n"/>
      <c r="M17" s="28">
        <f>IF(OR(A17="",I17=""),"",MAX('Paramètres'!$B$5,IF(F17="",0,IFERROR(VLOOKUP(F17,$A$5:$N$16,14,FALSE),0)),IF(G17="",0,IFERROR(VLOOKUP(G17,$A$5:$N$16,14,FALSE),0)),IF(H17="",0,IFERROR(VLOOKUP(H17,$A$5:$N$16,14,FALSE),0))))</f>
        <v/>
      </c>
      <c r="N17" s="28">
        <f>IF(OR(M17="",I17=""),"",IFERROR(M17+I17,""))</f>
        <v/>
      </c>
      <c r="O17" s="28">
        <f>IF(OR(A17="",I17=""),"",IF(COUNTIF($F$18:$F$104,A17)+COUNTIF($G$18:$G$104,A17)+COUNTIF($H$18:$H$104,A17)=0,'Paramètres'!$B$6,IFERROR(AGGREGATE(15,6,$P$18:$P$104/((($F$18:$F$104=A17)+($G$18:$G$104=A17)+($H$18:$H$104=A17))&gt;0),1),'Paramètres'!$B$6)))</f>
        <v/>
      </c>
      <c r="P17" s="28">
        <f>IF(OR(O17="",I17=""),"",IFERROR(O17-I17,""))</f>
        <v/>
      </c>
      <c r="Q17" s="16">
        <f>IF(OR(P17="",M17=""),"",IFERROR(P17-M17,""))</f>
        <v/>
      </c>
      <c r="R17" s="6">
        <f>IF(OR(A17="",Q17=""),"",IF(Q17&lt;='Paramètres'!$B$7,"Oui","Non"))</f>
        <v/>
      </c>
      <c r="S17" s="5">
        <f>IF(A17="",IF(COUNTA(B17:L17,T17:U17)&gt;0,"ID obligatoire",""),IF(B17="","Lot obligatoire",IF(C17="","Tâche obligatoire",IF(D17="","Responsable obligatoire",IF(I17="","Durée obligatoire",IF(NOT(ISNUMBER(I17)),"Durée non numérique",IF(I17&lt;0,"Durée négative",IF(I17&gt;'Paramètres'!$B$8,"Durée au-delà de la limite",IF(K17="","Statut obligatoire",IF(L17="","Avancement obligatoire",IF(NOT(ISNUMBER(L17)),"Avancement non numérique",IF(OR(L17&lt;0,L17&gt;1),"Avancement hors plage",IF(AND(J17&lt;&gt;"",NOT(ISNUMBER(J17))),"Date cible non reconnue",IF(AND(T17&lt;&gt;"",NOT(ISNUMBER(T17))),"Budget non numérique",IF(AND(ISNUMBER(T17),T17&lt;0),"Budget négatif",IF(AND(ISNUMBER(T17),T17&gt;'Paramètres'!$B$9),"Budget au-delà de la limite",IF(COUNTIF($A$5:$A$104,A17)&gt;1,"ID en doublon",IF(OR(F17=A17,G17=A17,H17=A17),"Dépendance circulaire directe",IF(OR(AND(F17&lt;&gt;"",F17=G17),AND(F17&lt;&gt;"",F17=H17),AND(G17&lt;&gt;"",G17=H17)),"Prédécesseur répété",IF(OR(AND(F17&lt;&gt;"",COUNTIF($A$5:$A$16,F17)=0),AND(G17&lt;&gt;"",COUNTIF($A$5:$A$16,G17)=0),AND(H17&lt;&gt;"",COUNTIF($A$5:$A$16,H17)=0)),"Prédécesseur absent ou non antérieur",IF(OR(AND(F17&lt;&gt;"",IFERROR(VLOOKUP(F17,$A$5:$N$16,14,FALSE),0)=0),AND(G17&lt;&gt;"",IFERROR(VLOOKUP(G17,$A$5:$N$16,14,FALSE),0)=0),AND(H17&lt;&gt;"",IFERROR(VLOOKUP(H17,$A$5:$N$16,14,FALSE),0)=0)),"Prédécesseur non calculable",IF(AND(ISNUMBER(J17),ISNUMBER(N17),N17&gt;J17),"Date cible dépassée",IF(AND(K17="Terminée",L17&lt;&gt;1),"Avancement incohérent",IF(AND(K17&lt;&gt;"Terminée",L17=1),"Statut à vérifier",IF(AND(ISNUMBER(N17),N17&gt;'Paramètres'!$B$6),"Échéance événement dépassée","")))))))))))))))))))))))))</f>
        <v/>
      </c>
      <c r="T17" s="31" t="n"/>
      <c r="U17" s="20" t="n"/>
    </row>
    <row r="18">
      <c r="A18" s="19" t="n"/>
      <c r="B18" s="19" t="n"/>
      <c r="C18" s="20" t="n"/>
      <c r="D18" s="19" t="n"/>
      <c r="E18" s="19" t="n"/>
      <c r="F18" s="19" t="n"/>
      <c r="G18" s="19" t="n"/>
      <c r="H18" s="19" t="n"/>
      <c r="I18" s="21" t="n"/>
      <c r="J18" s="30" t="n"/>
      <c r="K18" s="19" t="n"/>
      <c r="L18" s="23" t="n"/>
      <c r="M18" s="29">
        <f>IF(OR(A18="",I18=""),"",MAX('Paramètres'!$B$5,IF(F18="",0,IFERROR(VLOOKUP(F18,$A$5:$N$17,14,FALSE),0)),IF(G18="",0,IFERROR(VLOOKUP(G18,$A$5:$N$17,14,FALSE),0)),IF(H18="",0,IFERROR(VLOOKUP(H18,$A$5:$N$17,14,FALSE),0))))</f>
        <v/>
      </c>
      <c r="N18" s="29">
        <f>IF(OR(M18="",I18=""),"",IFERROR(M18+I18,""))</f>
        <v/>
      </c>
      <c r="O18" s="29">
        <f>IF(OR(A18="",I18=""),"",IF(COUNTIF($F$19:$F$104,A18)+COUNTIF($G$19:$G$104,A18)+COUNTIF($H$19:$H$104,A18)=0,'Paramètres'!$B$6,IFERROR(AGGREGATE(15,6,$P$19:$P$104/((($F$19:$F$104=A18)+($G$19:$G$104=A18)+($H$19:$H$104=A18))&gt;0),1),'Paramètres'!$B$6)))</f>
        <v/>
      </c>
      <c r="P18" s="29">
        <f>IF(OR(O18="",I18=""),"",IFERROR(O18-I18,""))</f>
        <v/>
      </c>
      <c r="Q18" s="18">
        <f>IF(OR(P18="",M18=""),"",IFERROR(P18-M18,""))</f>
        <v/>
      </c>
      <c r="R18" s="9">
        <f>IF(OR(A18="",Q18=""),"",IF(Q18&lt;='Paramètres'!$B$7,"Oui","Non"))</f>
        <v/>
      </c>
      <c r="S18" s="8">
        <f>IF(A18="",IF(COUNTA(B18:L18,T18:U18)&gt;0,"ID obligatoire",""),IF(B18="","Lot obligatoire",IF(C18="","Tâche obligatoire",IF(D18="","Responsable obligatoire",IF(I18="","Durée obligatoire",IF(NOT(ISNUMBER(I18)),"Durée non numérique",IF(I18&lt;0,"Durée négative",IF(I18&gt;'Paramètres'!$B$8,"Durée au-delà de la limite",IF(K18="","Statut obligatoire",IF(L18="","Avancement obligatoire",IF(NOT(ISNUMBER(L18)),"Avancement non numérique",IF(OR(L18&lt;0,L18&gt;1),"Avancement hors plage",IF(AND(J18&lt;&gt;"",NOT(ISNUMBER(J18))),"Date cible non reconnue",IF(AND(T18&lt;&gt;"",NOT(ISNUMBER(T18))),"Budget non numérique",IF(AND(ISNUMBER(T18),T18&lt;0),"Budget négatif",IF(AND(ISNUMBER(T18),T18&gt;'Paramètres'!$B$9),"Budget au-delà de la limite",IF(COUNTIF($A$5:$A$104,A18)&gt;1,"ID en doublon",IF(OR(F18=A18,G18=A18,H18=A18),"Dépendance circulaire directe",IF(OR(AND(F18&lt;&gt;"",F18=G18),AND(F18&lt;&gt;"",F18=H18),AND(G18&lt;&gt;"",G18=H18)),"Prédécesseur répété",IF(OR(AND(F18&lt;&gt;"",COUNTIF($A$5:$A$17,F18)=0),AND(G18&lt;&gt;"",COUNTIF($A$5:$A$17,G18)=0),AND(H18&lt;&gt;"",COUNTIF($A$5:$A$17,H18)=0)),"Prédécesseur absent ou non antérieur",IF(OR(AND(F18&lt;&gt;"",IFERROR(VLOOKUP(F18,$A$5:$N$17,14,FALSE),0)=0),AND(G18&lt;&gt;"",IFERROR(VLOOKUP(G18,$A$5:$N$17,14,FALSE),0)=0),AND(H18&lt;&gt;"",IFERROR(VLOOKUP(H18,$A$5:$N$17,14,FALSE),0)=0)),"Prédécesseur non calculable",IF(AND(ISNUMBER(J18),ISNUMBER(N18),N18&gt;J18),"Date cible dépassée",IF(AND(K18="Terminée",L18&lt;&gt;1),"Avancement incohérent",IF(AND(K18&lt;&gt;"Terminée",L18=1),"Statut à vérifier",IF(AND(ISNUMBER(N18),N18&gt;'Paramètres'!$B$6),"Échéance événement dépassée","")))))))))))))))))))))))))</f>
        <v/>
      </c>
      <c r="T18" s="31" t="n"/>
      <c r="U18" s="20" t="n"/>
    </row>
    <row r="19">
      <c r="A19" s="19" t="n"/>
      <c r="B19" s="19" t="n"/>
      <c r="C19" s="20" t="n"/>
      <c r="D19" s="19" t="n"/>
      <c r="E19" s="19" t="n"/>
      <c r="F19" s="19" t="n"/>
      <c r="G19" s="19" t="n"/>
      <c r="H19" s="19" t="n"/>
      <c r="I19" s="21" t="n"/>
      <c r="J19" s="30" t="n"/>
      <c r="K19" s="19" t="n"/>
      <c r="L19" s="23" t="n"/>
      <c r="M19" s="28">
        <f>IF(OR(A19="",I19=""),"",MAX('Paramètres'!$B$5,IF(F19="",0,IFERROR(VLOOKUP(F19,$A$5:$N$18,14,FALSE),0)),IF(G19="",0,IFERROR(VLOOKUP(G19,$A$5:$N$18,14,FALSE),0)),IF(H19="",0,IFERROR(VLOOKUP(H19,$A$5:$N$18,14,FALSE),0))))</f>
        <v/>
      </c>
      <c r="N19" s="28">
        <f>IF(OR(M19="",I19=""),"",IFERROR(M19+I19,""))</f>
        <v/>
      </c>
      <c r="O19" s="28">
        <f>IF(OR(A19="",I19=""),"",IF(COUNTIF($F$20:$F$104,A19)+COUNTIF($G$20:$G$104,A19)+COUNTIF($H$20:$H$104,A19)=0,'Paramètres'!$B$6,IFERROR(AGGREGATE(15,6,$P$20:$P$104/((($F$20:$F$104=A19)+($G$20:$G$104=A19)+($H$20:$H$104=A19))&gt;0),1),'Paramètres'!$B$6)))</f>
        <v/>
      </c>
      <c r="P19" s="28">
        <f>IF(OR(O19="",I19=""),"",IFERROR(O19-I19,""))</f>
        <v/>
      </c>
      <c r="Q19" s="16">
        <f>IF(OR(P19="",M19=""),"",IFERROR(P19-M19,""))</f>
        <v/>
      </c>
      <c r="R19" s="6">
        <f>IF(OR(A19="",Q19=""),"",IF(Q19&lt;='Paramètres'!$B$7,"Oui","Non"))</f>
        <v/>
      </c>
      <c r="S19" s="5">
        <f>IF(A19="",IF(COUNTA(B19:L19,T19:U19)&gt;0,"ID obligatoire",""),IF(B19="","Lot obligatoire",IF(C19="","Tâche obligatoire",IF(D19="","Responsable obligatoire",IF(I19="","Durée obligatoire",IF(NOT(ISNUMBER(I19)),"Durée non numérique",IF(I19&lt;0,"Durée négative",IF(I19&gt;'Paramètres'!$B$8,"Durée au-delà de la limite",IF(K19="","Statut obligatoire",IF(L19="","Avancement obligatoire",IF(NOT(ISNUMBER(L19)),"Avancement non numérique",IF(OR(L19&lt;0,L19&gt;1),"Avancement hors plage",IF(AND(J19&lt;&gt;"",NOT(ISNUMBER(J19))),"Date cible non reconnue",IF(AND(T19&lt;&gt;"",NOT(ISNUMBER(T19))),"Budget non numérique",IF(AND(ISNUMBER(T19),T19&lt;0),"Budget négatif",IF(AND(ISNUMBER(T19),T19&gt;'Paramètres'!$B$9),"Budget au-delà de la limite",IF(COUNTIF($A$5:$A$104,A19)&gt;1,"ID en doublon",IF(OR(F19=A19,G19=A19,H19=A19),"Dépendance circulaire directe",IF(OR(AND(F19&lt;&gt;"",F19=G19),AND(F19&lt;&gt;"",F19=H19),AND(G19&lt;&gt;"",G19=H19)),"Prédécesseur répété",IF(OR(AND(F19&lt;&gt;"",COUNTIF($A$5:$A$18,F19)=0),AND(G19&lt;&gt;"",COUNTIF($A$5:$A$18,G19)=0),AND(H19&lt;&gt;"",COUNTIF($A$5:$A$18,H19)=0)),"Prédécesseur absent ou non antérieur",IF(OR(AND(F19&lt;&gt;"",IFERROR(VLOOKUP(F19,$A$5:$N$18,14,FALSE),0)=0),AND(G19&lt;&gt;"",IFERROR(VLOOKUP(G19,$A$5:$N$18,14,FALSE),0)=0),AND(H19&lt;&gt;"",IFERROR(VLOOKUP(H19,$A$5:$N$18,14,FALSE),0)=0)),"Prédécesseur non calculable",IF(AND(ISNUMBER(J19),ISNUMBER(N19),N19&gt;J19),"Date cible dépassée",IF(AND(K19="Terminée",L19&lt;&gt;1),"Avancement incohérent",IF(AND(K19&lt;&gt;"Terminée",L19=1),"Statut à vérifier",IF(AND(ISNUMBER(N19),N19&gt;'Paramètres'!$B$6),"Échéance événement dépassée","")))))))))))))))))))))))))</f>
        <v/>
      </c>
      <c r="T19" s="31" t="n"/>
      <c r="U19" s="20" t="n"/>
    </row>
    <row r="20">
      <c r="A20" s="19" t="n"/>
      <c r="B20" s="19" t="n"/>
      <c r="C20" s="20" t="n"/>
      <c r="D20" s="19" t="n"/>
      <c r="E20" s="19" t="n"/>
      <c r="F20" s="19" t="n"/>
      <c r="G20" s="19" t="n"/>
      <c r="H20" s="19" t="n"/>
      <c r="I20" s="21" t="n"/>
      <c r="J20" s="30" t="n"/>
      <c r="K20" s="19" t="n"/>
      <c r="L20" s="23" t="n"/>
      <c r="M20" s="29">
        <f>IF(OR(A20="",I20=""),"",MAX('Paramètres'!$B$5,IF(F20="",0,IFERROR(VLOOKUP(F20,$A$5:$N$19,14,FALSE),0)),IF(G20="",0,IFERROR(VLOOKUP(G20,$A$5:$N$19,14,FALSE),0)),IF(H20="",0,IFERROR(VLOOKUP(H20,$A$5:$N$19,14,FALSE),0))))</f>
        <v/>
      </c>
      <c r="N20" s="29">
        <f>IF(OR(M20="",I20=""),"",IFERROR(M20+I20,""))</f>
        <v/>
      </c>
      <c r="O20" s="29">
        <f>IF(OR(A20="",I20=""),"",IF(COUNTIF($F$21:$F$104,A20)+COUNTIF($G$21:$G$104,A20)+COUNTIF($H$21:$H$104,A20)=0,'Paramètres'!$B$6,IFERROR(AGGREGATE(15,6,$P$21:$P$104/((($F$21:$F$104=A20)+($G$21:$G$104=A20)+($H$21:$H$104=A20))&gt;0),1),'Paramètres'!$B$6)))</f>
        <v/>
      </c>
      <c r="P20" s="29">
        <f>IF(OR(O20="",I20=""),"",IFERROR(O20-I20,""))</f>
        <v/>
      </c>
      <c r="Q20" s="18">
        <f>IF(OR(P20="",M20=""),"",IFERROR(P20-M20,""))</f>
        <v/>
      </c>
      <c r="R20" s="9">
        <f>IF(OR(A20="",Q20=""),"",IF(Q20&lt;='Paramètres'!$B$7,"Oui","Non"))</f>
        <v/>
      </c>
      <c r="S20" s="8">
        <f>IF(A20="",IF(COUNTA(B20:L20,T20:U20)&gt;0,"ID obligatoire",""),IF(B20="","Lot obligatoire",IF(C20="","Tâche obligatoire",IF(D20="","Responsable obligatoire",IF(I20="","Durée obligatoire",IF(NOT(ISNUMBER(I20)),"Durée non numérique",IF(I20&lt;0,"Durée négative",IF(I20&gt;'Paramètres'!$B$8,"Durée au-delà de la limite",IF(K20="","Statut obligatoire",IF(L20="","Avancement obligatoire",IF(NOT(ISNUMBER(L20)),"Avancement non numérique",IF(OR(L20&lt;0,L20&gt;1),"Avancement hors plage",IF(AND(J20&lt;&gt;"",NOT(ISNUMBER(J20))),"Date cible non reconnue",IF(AND(T20&lt;&gt;"",NOT(ISNUMBER(T20))),"Budget non numérique",IF(AND(ISNUMBER(T20),T20&lt;0),"Budget négatif",IF(AND(ISNUMBER(T20),T20&gt;'Paramètres'!$B$9),"Budget au-delà de la limite",IF(COUNTIF($A$5:$A$104,A20)&gt;1,"ID en doublon",IF(OR(F20=A20,G20=A20,H20=A20),"Dépendance circulaire directe",IF(OR(AND(F20&lt;&gt;"",F20=G20),AND(F20&lt;&gt;"",F20=H20),AND(G20&lt;&gt;"",G20=H20)),"Prédécesseur répété",IF(OR(AND(F20&lt;&gt;"",COUNTIF($A$5:$A$19,F20)=0),AND(G20&lt;&gt;"",COUNTIF($A$5:$A$19,G20)=0),AND(H20&lt;&gt;"",COUNTIF($A$5:$A$19,H20)=0)),"Prédécesseur absent ou non antérieur",IF(OR(AND(F20&lt;&gt;"",IFERROR(VLOOKUP(F20,$A$5:$N$19,14,FALSE),0)=0),AND(G20&lt;&gt;"",IFERROR(VLOOKUP(G20,$A$5:$N$19,14,FALSE),0)=0),AND(H20&lt;&gt;"",IFERROR(VLOOKUP(H20,$A$5:$N$19,14,FALSE),0)=0)),"Prédécesseur non calculable",IF(AND(ISNUMBER(J20),ISNUMBER(N20),N20&gt;J20),"Date cible dépassée",IF(AND(K20="Terminée",L20&lt;&gt;1),"Avancement incohérent",IF(AND(K20&lt;&gt;"Terminée",L20=1),"Statut à vérifier",IF(AND(ISNUMBER(N20),N20&gt;'Paramètres'!$B$6),"Échéance événement dépassée","")))))))))))))))))))))))))</f>
        <v/>
      </c>
      <c r="T20" s="31" t="n"/>
      <c r="U20" s="20" t="n"/>
    </row>
    <row r="21">
      <c r="A21" s="19" t="n"/>
      <c r="B21" s="19" t="n"/>
      <c r="C21" s="20" t="n"/>
      <c r="D21" s="19" t="n"/>
      <c r="E21" s="19" t="n"/>
      <c r="F21" s="19" t="n"/>
      <c r="G21" s="19" t="n"/>
      <c r="H21" s="19" t="n"/>
      <c r="I21" s="21" t="n"/>
      <c r="J21" s="30" t="n"/>
      <c r="K21" s="19" t="n"/>
      <c r="L21" s="23" t="n"/>
      <c r="M21" s="28">
        <f>IF(OR(A21="",I21=""),"",MAX('Paramètres'!$B$5,IF(F21="",0,IFERROR(VLOOKUP(F21,$A$5:$N$20,14,FALSE),0)),IF(G21="",0,IFERROR(VLOOKUP(G21,$A$5:$N$20,14,FALSE),0)),IF(H21="",0,IFERROR(VLOOKUP(H21,$A$5:$N$20,14,FALSE),0))))</f>
        <v/>
      </c>
      <c r="N21" s="28">
        <f>IF(OR(M21="",I21=""),"",IFERROR(M21+I21,""))</f>
        <v/>
      </c>
      <c r="O21" s="28">
        <f>IF(OR(A21="",I21=""),"",IF(COUNTIF($F$22:$F$104,A21)+COUNTIF($G$22:$G$104,A21)+COUNTIF($H$22:$H$104,A21)=0,'Paramètres'!$B$6,IFERROR(AGGREGATE(15,6,$P$22:$P$104/((($F$22:$F$104=A21)+($G$22:$G$104=A21)+($H$22:$H$104=A21))&gt;0),1),'Paramètres'!$B$6)))</f>
        <v/>
      </c>
      <c r="P21" s="28">
        <f>IF(OR(O21="",I21=""),"",IFERROR(O21-I21,""))</f>
        <v/>
      </c>
      <c r="Q21" s="16">
        <f>IF(OR(P21="",M21=""),"",IFERROR(P21-M21,""))</f>
        <v/>
      </c>
      <c r="R21" s="6">
        <f>IF(OR(A21="",Q21=""),"",IF(Q21&lt;='Paramètres'!$B$7,"Oui","Non"))</f>
        <v/>
      </c>
      <c r="S21" s="5">
        <f>IF(A21="",IF(COUNTA(B21:L21,T21:U21)&gt;0,"ID obligatoire",""),IF(B21="","Lot obligatoire",IF(C21="","Tâche obligatoire",IF(D21="","Responsable obligatoire",IF(I21="","Durée obligatoire",IF(NOT(ISNUMBER(I21)),"Durée non numérique",IF(I21&lt;0,"Durée négative",IF(I21&gt;'Paramètres'!$B$8,"Durée au-delà de la limite",IF(K21="","Statut obligatoire",IF(L21="","Avancement obligatoire",IF(NOT(ISNUMBER(L21)),"Avancement non numérique",IF(OR(L21&lt;0,L21&gt;1),"Avancement hors plage",IF(AND(J21&lt;&gt;"",NOT(ISNUMBER(J21))),"Date cible non reconnue",IF(AND(T21&lt;&gt;"",NOT(ISNUMBER(T21))),"Budget non numérique",IF(AND(ISNUMBER(T21),T21&lt;0),"Budget négatif",IF(AND(ISNUMBER(T21),T21&gt;'Paramètres'!$B$9),"Budget au-delà de la limite",IF(COUNTIF($A$5:$A$104,A21)&gt;1,"ID en doublon",IF(OR(F21=A21,G21=A21,H21=A21),"Dépendance circulaire directe",IF(OR(AND(F21&lt;&gt;"",F21=G21),AND(F21&lt;&gt;"",F21=H21),AND(G21&lt;&gt;"",G21=H21)),"Prédécesseur répété",IF(OR(AND(F21&lt;&gt;"",COUNTIF($A$5:$A$20,F21)=0),AND(G21&lt;&gt;"",COUNTIF($A$5:$A$20,G21)=0),AND(H21&lt;&gt;"",COUNTIF($A$5:$A$20,H21)=0)),"Prédécesseur absent ou non antérieur",IF(OR(AND(F21&lt;&gt;"",IFERROR(VLOOKUP(F21,$A$5:$N$20,14,FALSE),0)=0),AND(G21&lt;&gt;"",IFERROR(VLOOKUP(G21,$A$5:$N$20,14,FALSE),0)=0),AND(H21&lt;&gt;"",IFERROR(VLOOKUP(H21,$A$5:$N$20,14,FALSE),0)=0)),"Prédécesseur non calculable",IF(AND(ISNUMBER(J21),ISNUMBER(N21),N21&gt;J21),"Date cible dépassée",IF(AND(K21="Terminée",L21&lt;&gt;1),"Avancement incohérent",IF(AND(K21&lt;&gt;"Terminée",L21=1),"Statut à vérifier",IF(AND(ISNUMBER(N21),N21&gt;'Paramètres'!$B$6),"Échéance événement dépassée","")))))))))))))))))))))))))</f>
        <v/>
      </c>
      <c r="T21" s="31" t="n"/>
      <c r="U21" s="20" t="n"/>
    </row>
    <row r="22">
      <c r="A22" s="19" t="n"/>
      <c r="B22" s="19" t="n"/>
      <c r="C22" s="20" t="n"/>
      <c r="D22" s="19" t="n"/>
      <c r="E22" s="19" t="n"/>
      <c r="F22" s="19" t="n"/>
      <c r="G22" s="19" t="n"/>
      <c r="H22" s="19" t="n"/>
      <c r="I22" s="21" t="n"/>
      <c r="J22" s="30" t="n"/>
      <c r="K22" s="19" t="n"/>
      <c r="L22" s="23" t="n"/>
      <c r="M22" s="29">
        <f>IF(OR(A22="",I22=""),"",MAX('Paramètres'!$B$5,IF(F22="",0,IFERROR(VLOOKUP(F22,$A$5:$N$21,14,FALSE),0)),IF(G22="",0,IFERROR(VLOOKUP(G22,$A$5:$N$21,14,FALSE),0)),IF(H22="",0,IFERROR(VLOOKUP(H22,$A$5:$N$21,14,FALSE),0))))</f>
        <v/>
      </c>
      <c r="N22" s="29">
        <f>IF(OR(M22="",I22=""),"",IFERROR(M22+I22,""))</f>
        <v/>
      </c>
      <c r="O22" s="29">
        <f>IF(OR(A22="",I22=""),"",IF(COUNTIF($F$23:$F$104,A22)+COUNTIF($G$23:$G$104,A22)+COUNTIF($H$23:$H$104,A22)=0,'Paramètres'!$B$6,IFERROR(AGGREGATE(15,6,$P$23:$P$104/((($F$23:$F$104=A22)+($G$23:$G$104=A22)+($H$23:$H$104=A22))&gt;0),1),'Paramètres'!$B$6)))</f>
        <v/>
      </c>
      <c r="P22" s="29">
        <f>IF(OR(O22="",I22=""),"",IFERROR(O22-I22,""))</f>
        <v/>
      </c>
      <c r="Q22" s="18">
        <f>IF(OR(P22="",M22=""),"",IFERROR(P22-M22,""))</f>
        <v/>
      </c>
      <c r="R22" s="9">
        <f>IF(OR(A22="",Q22=""),"",IF(Q22&lt;='Paramètres'!$B$7,"Oui","Non"))</f>
        <v/>
      </c>
      <c r="S22" s="8">
        <f>IF(A22="",IF(COUNTA(B22:L22,T22:U22)&gt;0,"ID obligatoire",""),IF(B22="","Lot obligatoire",IF(C22="","Tâche obligatoire",IF(D22="","Responsable obligatoire",IF(I22="","Durée obligatoire",IF(NOT(ISNUMBER(I22)),"Durée non numérique",IF(I22&lt;0,"Durée négative",IF(I22&gt;'Paramètres'!$B$8,"Durée au-delà de la limite",IF(K22="","Statut obligatoire",IF(L22="","Avancement obligatoire",IF(NOT(ISNUMBER(L22)),"Avancement non numérique",IF(OR(L22&lt;0,L22&gt;1),"Avancement hors plage",IF(AND(J22&lt;&gt;"",NOT(ISNUMBER(J22))),"Date cible non reconnue",IF(AND(T22&lt;&gt;"",NOT(ISNUMBER(T22))),"Budget non numérique",IF(AND(ISNUMBER(T22),T22&lt;0),"Budget négatif",IF(AND(ISNUMBER(T22),T22&gt;'Paramètres'!$B$9),"Budget au-delà de la limite",IF(COUNTIF($A$5:$A$104,A22)&gt;1,"ID en doublon",IF(OR(F22=A22,G22=A22,H22=A22),"Dépendance circulaire directe",IF(OR(AND(F22&lt;&gt;"",F22=G22),AND(F22&lt;&gt;"",F22=H22),AND(G22&lt;&gt;"",G22=H22)),"Prédécesseur répété",IF(OR(AND(F22&lt;&gt;"",COUNTIF($A$5:$A$21,F22)=0),AND(G22&lt;&gt;"",COUNTIF($A$5:$A$21,G22)=0),AND(H22&lt;&gt;"",COUNTIF($A$5:$A$21,H22)=0)),"Prédécesseur absent ou non antérieur",IF(OR(AND(F22&lt;&gt;"",IFERROR(VLOOKUP(F22,$A$5:$N$21,14,FALSE),0)=0),AND(G22&lt;&gt;"",IFERROR(VLOOKUP(G22,$A$5:$N$21,14,FALSE),0)=0),AND(H22&lt;&gt;"",IFERROR(VLOOKUP(H22,$A$5:$N$21,14,FALSE),0)=0)),"Prédécesseur non calculable",IF(AND(ISNUMBER(J22),ISNUMBER(N22),N22&gt;J22),"Date cible dépassée",IF(AND(K22="Terminée",L22&lt;&gt;1),"Avancement incohérent",IF(AND(K22&lt;&gt;"Terminée",L22=1),"Statut à vérifier",IF(AND(ISNUMBER(N22),N22&gt;'Paramètres'!$B$6),"Échéance événement dépassée","")))))))))))))))))))))))))</f>
        <v/>
      </c>
      <c r="T22" s="31" t="n"/>
      <c r="U22" s="20" t="n"/>
    </row>
    <row r="23">
      <c r="A23" s="19" t="n"/>
      <c r="B23" s="19" t="n"/>
      <c r="C23" s="20" t="n"/>
      <c r="D23" s="19" t="n"/>
      <c r="E23" s="19" t="n"/>
      <c r="F23" s="19" t="n"/>
      <c r="G23" s="19" t="n"/>
      <c r="H23" s="19" t="n"/>
      <c r="I23" s="21" t="n"/>
      <c r="J23" s="30" t="n"/>
      <c r="K23" s="19" t="n"/>
      <c r="L23" s="23" t="n"/>
      <c r="M23" s="28">
        <f>IF(OR(A23="",I23=""),"",MAX('Paramètres'!$B$5,IF(F23="",0,IFERROR(VLOOKUP(F23,$A$5:$N$22,14,FALSE),0)),IF(G23="",0,IFERROR(VLOOKUP(G23,$A$5:$N$22,14,FALSE),0)),IF(H23="",0,IFERROR(VLOOKUP(H23,$A$5:$N$22,14,FALSE),0))))</f>
        <v/>
      </c>
      <c r="N23" s="28">
        <f>IF(OR(M23="",I23=""),"",IFERROR(M23+I23,""))</f>
        <v/>
      </c>
      <c r="O23" s="28">
        <f>IF(OR(A23="",I23=""),"",IF(COUNTIF($F$24:$F$104,A23)+COUNTIF($G$24:$G$104,A23)+COUNTIF($H$24:$H$104,A23)=0,'Paramètres'!$B$6,IFERROR(AGGREGATE(15,6,$P$24:$P$104/((($F$24:$F$104=A23)+($G$24:$G$104=A23)+($H$24:$H$104=A23))&gt;0),1),'Paramètres'!$B$6)))</f>
        <v/>
      </c>
      <c r="P23" s="28">
        <f>IF(OR(O23="",I23=""),"",IFERROR(O23-I23,""))</f>
        <v/>
      </c>
      <c r="Q23" s="16">
        <f>IF(OR(P23="",M23=""),"",IFERROR(P23-M23,""))</f>
        <v/>
      </c>
      <c r="R23" s="6">
        <f>IF(OR(A23="",Q23=""),"",IF(Q23&lt;='Paramètres'!$B$7,"Oui","Non"))</f>
        <v/>
      </c>
      <c r="S23" s="5">
        <f>IF(A23="",IF(COUNTA(B23:L23,T23:U23)&gt;0,"ID obligatoire",""),IF(B23="","Lot obligatoire",IF(C23="","Tâche obligatoire",IF(D23="","Responsable obligatoire",IF(I23="","Durée obligatoire",IF(NOT(ISNUMBER(I23)),"Durée non numérique",IF(I23&lt;0,"Durée négative",IF(I23&gt;'Paramètres'!$B$8,"Durée au-delà de la limite",IF(K23="","Statut obligatoire",IF(L23="","Avancement obligatoire",IF(NOT(ISNUMBER(L23)),"Avancement non numérique",IF(OR(L23&lt;0,L23&gt;1),"Avancement hors plage",IF(AND(J23&lt;&gt;"",NOT(ISNUMBER(J23))),"Date cible non reconnue",IF(AND(T23&lt;&gt;"",NOT(ISNUMBER(T23))),"Budget non numérique",IF(AND(ISNUMBER(T23),T23&lt;0),"Budget négatif",IF(AND(ISNUMBER(T23),T23&gt;'Paramètres'!$B$9),"Budget au-delà de la limite",IF(COUNTIF($A$5:$A$104,A23)&gt;1,"ID en doublon",IF(OR(F23=A23,G23=A23,H23=A23),"Dépendance circulaire directe",IF(OR(AND(F23&lt;&gt;"",F23=G23),AND(F23&lt;&gt;"",F23=H23),AND(G23&lt;&gt;"",G23=H23)),"Prédécesseur répété",IF(OR(AND(F23&lt;&gt;"",COUNTIF($A$5:$A$22,F23)=0),AND(G23&lt;&gt;"",COUNTIF($A$5:$A$22,G23)=0),AND(H23&lt;&gt;"",COUNTIF($A$5:$A$22,H23)=0)),"Prédécesseur absent ou non antérieur",IF(OR(AND(F23&lt;&gt;"",IFERROR(VLOOKUP(F23,$A$5:$N$22,14,FALSE),0)=0),AND(G23&lt;&gt;"",IFERROR(VLOOKUP(G23,$A$5:$N$22,14,FALSE),0)=0),AND(H23&lt;&gt;"",IFERROR(VLOOKUP(H23,$A$5:$N$22,14,FALSE),0)=0)),"Prédécesseur non calculable",IF(AND(ISNUMBER(J23),ISNUMBER(N23),N23&gt;J23),"Date cible dépassée",IF(AND(K23="Terminée",L23&lt;&gt;1),"Avancement incohérent",IF(AND(K23&lt;&gt;"Terminée",L23=1),"Statut à vérifier",IF(AND(ISNUMBER(N23),N23&gt;'Paramètres'!$B$6),"Échéance événement dépassée","")))))))))))))))))))))))))</f>
        <v/>
      </c>
      <c r="T23" s="31" t="n"/>
      <c r="U23" s="20" t="n"/>
    </row>
    <row r="24">
      <c r="A24" s="19" t="n"/>
      <c r="B24" s="19" t="n"/>
      <c r="C24" s="20" t="n"/>
      <c r="D24" s="19" t="n"/>
      <c r="E24" s="19" t="n"/>
      <c r="F24" s="19" t="n"/>
      <c r="G24" s="19" t="n"/>
      <c r="H24" s="19" t="n"/>
      <c r="I24" s="21" t="n"/>
      <c r="J24" s="30" t="n"/>
      <c r="K24" s="19" t="n"/>
      <c r="L24" s="23" t="n"/>
      <c r="M24" s="29">
        <f>IF(OR(A24="",I24=""),"",MAX('Paramètres'!$B$5,IF(F24="",0,IFERROR(VLOOKUP(F24,$A$5:$N$23,14,FALSE),0)),IF(G24="",0,IFERROR(VLOOKUP(G24,$A$5:$N$23,14,FALSE),0)),IF(H24="",0,IFERROR(VLOOKUP(H24,$A$5:$N$23,14,FALSE),0))))</f>
        <v/>
      </c>
      <c r="N24" s="29">
        <f>IF(OR(M24="",I24=""),"",IFERROR(M24+I24,""))</f>
        <v/>
      </c>
      <c r="O24" s="29">
        <f>IF(OR(A24="",I24=""),"",IF(COUNTIF($F$25:$F$104,A24)+COUNTIF($G$25:$G$104,A24)+COUNTIF($H$25:$H$104,A24)=0,'Paramètres'!$B$6,IFERROR(AGGREGATE(15,6,$P$25:$P$104/((($F$25:$F$104=A24)+($G$25:$G$104=A24)+($H$25:$H$104=A24))&gt;0),1),'Paramètres'!$B$6)))</f>
        <v/>
      </c>
      <c r="P24" s="29">
        <f>IF(OR(O24="",I24=""),"",IFERROR(O24-I24,""))</f>
        <v/>
      </c>
      <c r="Q24" s="18">
        <f>IF(OR(P24="",M24=""),"",IFERROR(P24-M24,""))</f>
        <v/>
      </c>
      <c r="R24" s="9">
        <f>IF(OR(A24="",Q24=""),"",IF(Q24&lt;='Paramètres'!$B$7,"Oui","Non"))</f>
        <v/>
      </c>
      <c r="S24" s="8">
        <f>IF(A24="",IF(COUNTA(B24:L24,T24:U24)&gt;0,"ID obligatoire",""),IF(B24="","Lot obligatoire",IF(C24="","Tâche obligatoire",IF(D24="","Responsable obligatoire",IF(I24="","Durée obligatoire",IF(NOT(ISNUMBER(I24)),"Durée non numérique",IF(I24&lt;0,"Durée négative",IF(I24&gt;'Paramètres'!$B$8,"Durée au-delà de la limite",IF(K24="","Statut obligatoire",IF(L24="","Avancement obligatoire",IF(NOT(ISNUMBER(L24)),"Avancement non numérique",IF(OR(L24&lt;0,L24&gt;1),"Avancement hors plage",IF(AND(J24&lt;&gt;"",NOT(ISNUMBER(J24))),"Date cible non reconnue",IF(AND(T24&lt;&gt;"",NOT(ISNUMBER(T24))),"Budget non numérique",IF(AND(ISNUMBER(T24),T24&lt;0),"Budget négatif",IF(AND(ISNUMBER(T24),T24&gt;'Paramètres'!$B$9),"Budget au-delà de la limite",IF(COUNTIF($A$5:$A$104,A24)&gt;1,"ID en doublon",IF(OR(F24=A24,G24=A24,H24=A24),"Dépendance circulaire directe",IF(OR(AND(F24&lt;&gt;"",F24=G24),AND(F24&lt;&gt;"",F24=H24),AND(G24&lt;&gt;"",G24=H24)),"Prédécesseur répété",IF(OR(AND(F24&lt;&gt;"",COUNTIF($A$5:$A$23,F24)=0),AND(G24&lt;&gt;"",COUNTIF($A$5:$A$23,G24)=0),AND(H24&lt;&gt;"",COUNTIF($A$5:$A$23,H24)=0)),"Prédécesseur absent ou non antérieur",IF(OR(AND(F24&lt;&gt;"",IFERROR(VLOOKUP(F24,$A$5:$N$23,14,FALSE),0)=0),AND(G24&lt;&gt;"",IFERROR(VLOOKUP(G24,$A$5:$N$23,14,FALSE),0)=0),AND(H24&lt;&gt;"",IFERROR(VLOOKUP(H24,$A$5:$N$23,14,FALSE),0)=0)),"Prédécesseur non calculable",IF(AND(ISNUMBER(J24),ISNUMBER(N24),N24&gt;J24),"Date cible dépassée",IF(AND(K24="Terminée",L24&lt;&gt;1),"Avancement incohérent",IF(AND(K24&lt;&gt;"Terminée",L24=1),"Statut à vérifier",IF(AND(ISNUMBER(N24),N24&gt;'Paramètres'!$B$6),"Échéance événement dépassée","")))))))))))))))))))))))))</f>
        <v/>
      </c>
      <c r="T24" s="31" t="n"/>
      <c r="U24" s="20" t="n"/>
    </row>
    <row r="25">
      <c r="A25" s="19" t="n"/>
      <c r="B25" s="19" t="n"/>
      <c r="C25" s="20" t="n"/>
      <c r="D25" s="19" t="n"/>
      <c r="E25" s="19" t="n"/>
      <c r="F25" s="19" t="n"/>
      <c r="G25" s="19" t="n"/>
      <c r="H25" s="19" t="n"/>
      <c r="I25" s="21" t="n"/>
      <c r="J25" s="30" t="n"/>
      <c r="K25" s="19" t="n"/>
      <c r="L25" s="23" t="n"/>
      <c r="M25" s="28">
        <f>IF(OR(A25="",I25=""),"",MAX('Paramètres'!$B$5,IF(F25="",0,IFERROR(VLOOKUP(F25,$A$5:$N$24,14,FALSE),0)),IF(G25="",0,IFERROR(VLOOKUP(G25,$A$5:$N$24,14,FALSE),0)),IF(H25="",0,IFERROR(VLOOKUP(H25,$A$5:$N$24,14,FALSE),0))))</f>
        <v/>
      </c>
      <c r="N25" s="28">
        <f>IF(OR(M25="",I25=""),"",IFERROR(M25+I25,""))</f>
        <v/>
      </c>
      <c r="O25" s="28">
        <f>IF(OR(A25="",I25=""),"",IF(COUNTIF($F$26:$F$104,A25)+COUNTIF($G$26:$G$104,A25)+COUNTIF($H$26:$H$104,A25)=0,'Paramètres'!$B$6,IFERROR(AGGREGATE(15,6,$P$26:$P$104/((($F$26:$F$104=A25)+($G$26:$G$104=A25)+($H$26:$H$104=A25))&gt;0),1),'Paramètres'!$B$6)))</f>
        <v/>
      </c>
      <c r="P25" s="28">
        <f>IF(OR(O25="",I25=""),"",IFERROR(O25-I25,""))</f>
        <v/>
      </c>
      <c r="Q25" s="16">
        <f>IF(OR(P25="",M25=""),"",IFERROR(P25-M25,""))</f>
        <v/>
      </c>
      <c r="R25" s="6">
        <f>IF(OR(A25="",Q25=""),"",IF(Q25&lt;='Paramètres'!$B$7,"Oui","Non"))</f>
        <v/>
      </c>
      <c r="S25" s="5">
        <f>IF(A25="",IF(COUNTA(B25:L25,T25:U25)&gt;0,"ID obligatoire",""),IF(B25="","Lot obligatoire",IF(C25="","Tâche obligatoire",IF(D25="","Responsable obligatoire",IF(I25="","Durée obligatoire",IF(NOT(ISNUMBER(I25)),"Durée non numérique",IF(I25&lt;0,"Durée négative",IF(I25&gt;'Paramètres'!$B$8,"Durée au-delà de la limite",IF(K25="","Statut obligatoire",IF(L25="","Avancement obligatoire",IF(NOT(ISNUMBER(L25)),"Avancement non numérique",IF(OR(L25&lt;0,L25&gt;1),"Avancement hors plage",IF(AND(J25&lt;&gt;"",NOT(ISNUMBER(J25))),"Date cible non reconnue",IF(AND(T25&lt;&gt;"",NOT(ISNUMBER(T25))),"Budget non numérique",IF(AND(ISNUMBER(T25),T25&lt;0),"Budget négatif",IF(AND(ISNUMBER(T25),T25&gt;'Paramètres'!$B$9),"Budget au-delà de la limite",IF(COUNTIF($A$5:$A$104,A25)&gt;1,"ID en doublon",IF(OR(F25=A25,G25=A25,H25=A25),"Dépendance circulaire directe",IF(OR(AND(F25&lt;&gt;"",F25=G25),AND(F25&lt;&gt;"",F25=H25),AND(G25&lt;&gt;"",G25=H25)),"Prédécesseur répété",IF(OR(AND(F25&lt;&gt;"",COUNTIF($A$5:$A$24,F25)=0),AND(G25&lt;&gt;"",COUNTIF($A$5:$A$24,G25)=0),AND(H25&lt;&gt;"",COUNTIF($A$5:$A$24,H25)=0)),"Prédécesseur absent ou non antérieur",IF(OR(AND(F25&lt;&gt;"",IFERROR(VLOOKUP(F25,$A$5:$N$24,14,FALSE),0)=0),AND(G25&lt;&gt;"",IFERROR(VLOOKUP(G25,$A$5:$N$24,14,FALSE),0)=0),AND(H25&lt;&gt;"",IFERROR(VLOOKUP(H25,$A$5:$N$24,14,FALSE),0)=0)),"Prédécesseur non calculable",IF(AND(ISNUMBER(J25),ISNUMBER(N25),N25&gt;J25),"Date cible dépassée",IF(AND(K25="Terminée",L25&lt;&gt;1),"Avancement incohérent",IF(AND(K25&lt;&gt;"Terminée",L25=1),"Statut à vérifier",IF(AND(ISNUMBER(N25),N25&gt;'Paramètres'!$B$6),"Échéance événement dépassée","")))))))))))))))))))))))))</f>
        <v/>
      </c>
      <c r="T25" s="31" t="n"/>
      <c r="U25" s="20" t="n"/>
    </row>
    <row r="26">
      <c r="A26" s="19" t="n"/>
      <c r="B26" s="19" t="n"/>
      <c r="C26" s="20" t="n"/>
      <c r="D26" s="19" t="n"/>
      <c r="E26" s="19" t="n"/>
      <c r="F26" s="19" t="n"/>
      <c r="G26" s="19" t="n"/>
      <c r="H26" s="19" t="n"/>
      <c r="I26" s="21" t="n"/>
      <c r="J26" s="30" t="n"/>
      <c r="K26" s="19" t="n"/>
      <c r="L26" s="23" t="n"/>
      <c r="M26" s="29">
        <f>IF(OR(A26="",I26=""),"",MAX('Paramètres'!$B$5,IF(F26="",0,IFERROR(VLOOKUP(F26,$A$5:$N$25,14,FALSE),0)),IF(G26="",0,IFERROR(VLOOKUP(G26,$A$5:$N$25,14,FALSE),0)),IF(H26="",0,IFERROR(VLOOKUP(H26,$A$5:$N$25,14,FALSE),0))))</f>
        <v/>
      </c>
      <c r="N26" s="29">
        <f>IF(OR(M26="",I26=""),"",IFERROR(M26+I26,""))</f>
        <v/>
      </c>
      <c r="O26" s="29">
        <f>IF(OR(A26="",I26=""),"",IF(COUNTIF($F$27:$F$104,A26)+COUNTIF($G$27:$G$104,A26)+COUNTIF($H$27:$H$104,A26)=0,'Paramètres'!$B$6,IFERROR(AGGREGATE(15,6,$P$27:$P$104/((($F$27:$F$104=A26)+($G$27:$G$104=A26)+($H$27:$H$104=A26))&gt;0),1),'Paramètres'!$B$6)))</f>
        <v/>
      </c>
      <c r="P26" s="29">
        <f>IF(OR(O26="",I26=""),"",IFERROR(O26-I26,""))</f>
        <v/>
      </c>
      <c r="Q26" s="18">
        <f>IF(OR(P26="",M26=""),"",IFERROR(P26-M26,""))</f>
        <v/>
      </c>
      <c r="R26" s="9">
        <f>IF(OR(A26="",Q26=""),"",IF(Q26&lt;='Paramètres'!$B$7,"Oui","Non"))</f>
        <v/>
      </c>
      <c r="S26" s="8">
        <f>IF(A26="",IF(COUNTA(B26:L26,T26:U26)&gt;0,"ID obligatoire",""),IF(B26="","Lot obligatoire",IF(C26="","Tâche obligatoire",IF(D26="","Responsable obligatoire",IF(I26="","Durée obligatoire",IF(NOT(ISNUMBER(I26)),"Durée non numérique",IF(I26&lt;0,"Durée négative",IF(I26&gt;'Paramètres'!$B$8,"Durée au-delà de la limite",IF(K26="","Statut obligatoire",IF(L26="","Avancement obligatoire",IF(NOT(ISNUMBER(L26)),"Avancement non numérique",IF(OR(L26&lt;0,L26&gt;1),"Avancement hors plage",IF(AND(J26&lt;&gt;"",NOT(ISNUMBER(J26))),"Date cible non reconnue",IF(AND(T26&lt;&gt;"",NOT(ISNUMBER(T26))),"Budget non numérique",IF(AND(ISNUMBER(T26),T26&lt;0),"Budget négatif",IF(AND(ISNUMBER(T26),T26&gt;'Paramètres'!$B$9),"Budget au-delà de la limite",IF(COUNTIF($A$5:$A$104,A26)&gt;1,"ID en doublon",IF(OR(F26=A26,G26=A26,H26=A26),"Dépendance circulaire directe",IF(OR(AND(F26&lt;&gt;"",F26=G26),AND(F26&lt;&gt;"",F26=H26),AND(G26&lt;&gt;"",G26=H26)),"Prédécesseur répété",IF(OR(AND(F26&lt;&gt;"",COUNTIF($A$5:$A$25,F26)=0),AND(G26&lt;&gt;"",COUNTIF($A$5:$A$25,G26)=0),AND(H26&lt;&gt;"",COUNTIF($A$5:$A$25,H26)=0)),"Prédécesseur absent ou non antérieur",IF(OR(AND(F26&lt;&gt;"",IFERROR(VLOOKUP(F26,$A$5:$N$25,14,FALSE),0)=0),AND(G26&lt;&gt;"",IFERROR(VLOOKUP(G26,$A$5:$N$25,14,FALSE),0)=0),AND(H26&lt;&gt;"",IFERROR(VLOOKUP(H26,$A$5:$N$25,14,FALSE),0)=0)),"Prédécesseur non calculable",IF(AND(ISNUMBER(J26),ISNUMBER(N26),N26&gt;J26),"Date cible dépassée",IF(AND(K26="Terminée",L26&lt;&gt;1),"Avancement incohérent",IF(AND(K26&lt;&gt;"Terminée",L26=1),"Statut à vérifier",IF(AND(ISNUMBER(N26),N26&gt;'Paramètres'!$B$6),"Échéance événement dépassée","")))))))))))))))))))))))))</f>
        <v/>
      </c>
      <c r="T26" s="31" t="n"/>
      <c r="U26" s="20" t="n"/>
    </row>
    <row r="27">
      <c r="A27" s="19" t="n"/>
      <c r="B27" s="19" t="n"/>
      <c r="C27" s="20" t="n"/>
      <c r="D27" s="19" t="n"/>
      <c r="E27" s="19" t="n"/>
      <c r="F27" s="19" t="n"/>
      <c r="G27" s="19" t="n"/>
      <c r="H27" s="19" t="n"/>
      <c r="I27" s="21" t="n"/>
      <c r="J27" s="30" t="n"/>
      <c r="K27" s="19" t="n"/>
      <c r="L27" s="23" t="n"/>
      <c r="M27" s="28">
        <f>IF(OR(A27="",I27=""),"",MAX('Paramètres'!$B$5,IF(F27="",0,IFERROR(VLOOKUP(F27,$A$5:$N$26,14,FALSE),0)),IF(G27="",0,IFERROR(VLOOKUP(G27,$A$5:$N$26,14,FALSE),0)),IF(H27="",0,IFERROR(VLOOKUP(H27,$A$5:$N$26,14,FALSE),0))))</f>
        <v/>
      </c>
      <c r="N27" s="28">
        <f>IF(OR(M27="",I27=""),"",IFERROR(M27+I27,""))</f>
        <v/>
      </c>
      <c r="O27" s="28">
        <f>IF(OR(A27="",I27=""),"",IF(COUNTIF($F$28:$F$104,A27)+COUNTIF($G$28:$G$104,A27)+COUNTIF($H$28:$H$104,A27)=0,'Paramètres'!$B$6,IFERROR(AGGREGATE(15,6,$P$28:$P$104/((($F$28:$F$104=A27)+($G$28:$G$104=A27)+($H$28:$H$104=A27))&gt;0),1),'Paramètres'!$B$6)))</f>
        <v/>
      </c>
      <c r="P27" s="28">
        <f>IF(OR(O27="",I27=""),"",IFERROR(O27-I27,""))</f>
        <v/>
      </c>
      <c r="Q27" s="16">
        <f>IF(OR(P27="",M27=""),"",IFERROR(P27-M27,""))</f>
        <v/>
      </c>
      <c r="R27" s="6">
        <f>IF(OR(A27="",Q27=""),"",IF(Q27&lt;='Paramètres'!$B$7,"Oui","Non"))</f>
        <v/>
      </c>
      <c r="S27" s="5">
        <f>IF(A27="",IF(COUNTA(B27:L27,T27:U27)&gt;0,"ID obligatoire",""),IF(B27="","Lot obligatoire",IF(C27="","Tâche obligatoire",IF(D27="","Responsable obligatoire",IF(I27="","Durée obligatoire",IF(NOT(ISNUMBER(I27)),"Durée non numérique",IF(I27&lt;0,"Durée négative",IF(I27&gt;'Paramètres'!$B$8,"Durée au-delà de la limite",IF(K27="","Statut obligatoire",IF(L27="","Avancement obligatoire",IF(NOT(ISNUMBER(L27)),"Avancement non numérique",IF(OR(L27&lt;0,L27&gt;1),"Avancement hors plage",IF(AND(J27&lt;&gt;"",NOT(ISNUMBER(J27))),"Date cible non reconnue",IF(AND(T27&lt;&gt;"",NOT(ISNUMBER(T27))),"Budget non numérique",IF(AND(ISNUMBER(T27),T27&lt;0),"Budget négatif",IF(AND(ISNUMBER(T27),T27&gt;'Paramètres'!$B$9),"Budget au-delà de la limite",IF(COUNTIF($A$5:$A$104,A27)&gt;1,"ID en doublon",IF(OR(F27=A27,G27=A27,H27=A27),"Dépendance circulaire directe",IF(OR(AND(F27&lt;&gt;"",F27=G27),AND(F27&lt;&gt;"",F27=H27),AND(G27&lt;&gt;"",G27=H27)),"Prédécesseur répété",IF(OR(AND(F27&lt;&gt;"",COUNTIF($A$5:$A$26,F27)=0),AND(G27&lt;&gt;"",COUNTIF($A$5:$A$26,G27)=0),AND(H27&lt;&gt;"",COUNTIF($A$5:$A$26,H27)=0)),"Prédécesseur absent ou non antérieur",IF(OR(AND(F27&lt;&gt;"",IFERROR(VLOOKUP(F27,$A$5:$N$26,14,FALSE),0)=0),AND(G27&lt;&gt;"",IFERROR(VLOOKUP(G27,$A$5:$N$26,14,FALSE),0)=0),AND(H27&lt;&gt;"",IFERROR(VLOOKUP(H27,$A$5:$N$26,14,FALSE),0)=0)),"Prédécesseur non calculable",IF(AND(ISNUMBER(J27),ISNUMBER(N27),N27&gt;J27),"Date cible dépassée",IF(AND(K27="Terminée",L27&lt;&gt;1),"Avancement incohérent",IF(AND(K27&lt;&gt;"Terminée",L27=1),"Statut à vérifier",IF(AND(ISNUMBER(N27),N27&gt;'Paramètres'!$B$6),"Échéance événement dépassée","")))))))))))))))))))))))))</f>
        <v/>
      </c>
      <c r="T27" s="31" t="n"/>
      <c r="U27" s="20" t="n"/>
    </row>
    <row r="28">
      <c r="A28" s="19" t="n"/>
      <c r="B28" s="19" t="n"/>
      <c r="C28" s="20" t="n"/>
      <c r="D28" s="19" t="n"/>
      <c r="E28" s="19" t="n"/>
      <c r="F28" s="19" t="n"/>
      <c r="G28" s="19" t="n"/>
      <c r="H28" s="19" t="n"/>
      <c r="I28" s="21" t="n"/>
      <c r="J28" s="30" t="n"/>
      <c r="K28" s="19" t="n"/>
      <c r="L28" s="23" t="n"/>
      <c r="M28" s="29">
        <f>IF(OR(A28="",I28=""),"",MAX('Paramètres'!$B$5,IF(F28="",0,IFERROR(VLOOKUP(F28,$A$5:$N$27,14,FALSE),0)),IF(G28="",0,IFERROR(VLOOKUP(G28,$A$5:$N$27,14,FALSE),0)),IF(H28="",0,IFERROR(VLOOKUP(H28,$A$5:$N$27,14,FALSE),0))))</f>
        <v/>
      </c>
      <c r="N28" s="29">
        <f>IF(OR(M28="",I28=""),"",IFERROR(M28+I28,""))</f>
        <v/>
      </c>
      <c r="O28" s="29">
        <f>IF(OR(A28="",I28=""),"",IF(COUNTIF($F$29:$F$104,A28)+COUNTIF($G$29:$G$104,A28)+COUNTIF($H$29:$H$104,A28)=0,'Paramètres'!$B$6,IFERROR(AGGREGATE(15,6,$P$29:$P$104/((($F$29:$F$104=A28)+($G$29:$G$104=A28)+($H$29:$H$104=A28))&gt;0),1),'Paramètres'!$B$6)))</f>
        <v/>
      </c>
      <c r="P28" s="29">
        <f>IF(OR(O28="",I28=""),"",IFERROR(O28-I28,""))</f>
        <v/>
      </c>
      <c r="Q28" s="18">
        <f>IF(OR(P28="",M28=""),"",IFERROR(P28-M28,""))</f>
        <v/>
      </c>
      <c r="R28" s="9">
        <f>IF(OR(A28="",Q28=""),"",IF(Q28&lt;='Paramètres'!$B$7,"Oui","Non"))</f>
        <v/>
      </c>
      <c r="S28" s="8">
        <f>IF(A28="",IF(COUNTA(B28:L28,T28:U28)&gt;0,"ID obligatoire",""),IF(B28="","Lot obligatoire",IF(C28="","Tâche obligatoire",IF(D28="","Responsable obligatoire",IF(I28="","Durée obligatoire",IF(NOT(ISNUMBER(I28)),"Durée non numérique",IF(I28&lt;0,"Durée négative",IF(I28&gt;'Paramètres'!$B$8,"Durée au-delà de la limite",IF(K28="","Statut obligatoire",IF(L28="","Avancement obligatoire",IF(NOT(ISNUMBER(L28)),"Avancement non numérique",IF(OR(L28&lt;0,L28&gt;1),"Avancement hors plage",IF(AND(J28&lt;&gt;"",NOT(ISNUMBER(J28))),"Date cible non reconnue",IF(AND(T28&lt;&gt;"",NOT(ISNUMBER(T28))),"Budget non numérique",IF(AND(ISNUMBER(T28),T28&lt;0),"Budget négatif",IF(AND(ISNUMBER(T28),T28&gt;'Paramètres'!$B$9),"Budget au-delà de la limite",IF(COUNTIF($A$5:$A$104,A28)&gt;1,"ID en doublon",IF(OR(F28=A28,G28=A28,H28=A28),"Dépendance circulaire directe",IF(OR(AND(F28&lt;&gt;"",F28=G28),AND(F28&lt;&gt;"",F28=H28),AND(G28&lt;&gt;"",G28=H28)),"Prédécesseur répété",IF(OR(AND(F28&lt;&gt;"",COUNTIF($A$5:$A$27,F28)=0),AND(G28&lt;&gt;"",COUNTIF($A$5:$A$27,G28)=0),AND(H28&lt;&gt;"",COUNTIF($A$5:$A$27,H28)=0)),"Prédécesseur absent ou non antérieur",IF(OR(AND(F28&lt;&gt;"",IFERROR(VLOOKUP(F28,$A$5:$N$27,14,FALSE),0)=0),AND(G28&lt;&gt;"",IFERROR(VLOOKUP(G28,$A$5:$N$27,14,FALSE),0)=0),AND(H28&lt;&gt;"",IFERROR(VLOOKUP(H28,$A$5:$N$27,14,FALSE),0)=0)),"Prédécesseur non calculable",IF(AND(ISNUMBER(J28),ISNUMBER(N28),N28&gt;J28),"Date cible dépassée",IF(AND(K28="Terminée",L28&lt;&gt;1),"Avancement incohérent",IF(AND(K28&lt;&gt;"Terminée",L28=1),"Statut à vérifier",IF(AND(ISNUMBER(N28),N28&gt;'Paramètres'!$B$6),"Échéance événement dépassée","")))))))))))))))))))))))))</f>
        <v/>
      </c>
      <c r="T28" s="31" t="n"/>
      <c r="U28" s="20" t="n"/>
    </row>
    <row r="29">
      <c r="A29" s="19" t="n"/>
      <c r="B29" s="19" t="n"/>
      <c r="C29" s="20" t="n"/>
      <c r="D29" s="19" t="n"/>
      <c r="E29" s="19" t="n"/>
      <c r="F29" s="19" t="n"/>
      <c r="G29" s="19" t="n"/>
      <c r="H29" s="19" t="n"/>
      <c r="I29" s="21" t="n"/>
      <c r="J29" s="30" t="n"/>
      <c r="K29" s="19" t="n"/>
      <c r="L29" s="23" t="n"/>
      <c r="M29" s="28">
        <f>IF(OR(A29="",I29=""),"",MAX('Paramètres'!$B$5,IF(F29="",0,IFERROR(VLOOKUP(F29,$A$5:$N$28,14,FALSE),0)),IF(G29="",0,IFERROR(VLOOKUP(G29,$A$5:$N$28,14,FALSE),0)),IF(H29="",0,IFERROR(VLOOKUP(H29,$A$5:$N$28,14,FALSE),0))))</f>
        <v/>
      </c>
      <c r="N29" s="28">
        <f>IF(OR(M29="",I29=""),"",IFERROR(M29+I29,""))</f>
        <v/>
      </c>
      <c r="O29" s="28">
        <f>IF(OR(A29="",I29=""),"",IF(COUNTIF($F$30:$F$104,A29)+COUNTIF($G$30:$G$104,A29)+COUNTIF($H$30:$H$104,A29)=0,'Paramètres'!$B$6,IFERROR(AGGREGATE(15,6,$P$30:$P$104/((($F$30:$F$104=A29)+($G$30:$G$104=A29)+($H$30:$H$104=A29))&gt;0),1),'Paramètres'!$B$6)))</f>
        <v/>
      </c>
      <c r="P29" s="28">
        <f>IF(OR(O29="",I29=""),"",IFERROR(O29-I29,""))</f>
        <v/>
      </c>
      <c r="Q29" s="16">
        <f>IF(OR(P29="",M29=""),"",IFERROR(P29-M29,""))</f>
        <v/>
      </c>
      <c r="R29" s="6">
        <f>IF(OR(A29="",Q29=""),"",IF(Q29&lt;='Paramètres'!$B$7,"Oui","Non"))</f>
        <v/>
      </c>
      <c r="S29" s="5">
        <f>IF(A29="",IF(COUNTA(B29:L29,T29:U29)&gt;0,"ID obligatoire",""),IF(B29="","Lot obligatoire",IF(C29="","Tâche obligatoire",IF(D29="","Responsable obligatoire",IF(I29="","Durée obligatoire",IF(NOT(ISNUMBER(I29)),"Durée non numérique",IF(I29&lt;0,"Durée négative",IF(I29&gt;'Paramètres'!$B$8,"Durée au-delà de la limite",IF(K29="","Statut obligatoire",IF(L29="","Avancement obligatoire",IF(NOT(ISNUMBER(L29)),"Avancement non numérique",IF(OR(L29&lt;0,L29&gt;1),"Avancement hors plage",IF(AND(J29&lt;&gt;"",NOT(ISNUMBER(J29))),"Date cible non reconnue",IF(AND(T29&lt;&gt;"",NOT(ISNUMBER(T29))),"Budget non numérique",IF(AND(ISNUMBER(T29),T29&lt;0),"Budget négatif",IF(AND(ISNUMBER(T29),T29&gt;'Paramètres'!$B$9),"Budget au-delà de la limite",IF(COUNTIF($A$5:$A$104,A29)&gt;1,"ID en doublon",IF(OR(F29=A29,G29=A29,H29=A29),"Dépendance circulaire directe",IF(OR(AND(F29&lt;&gt;"",F29=G29),AND(F29&lt;&gt;"",F29=H29),AND(G29&lt;&gt;"",G29=H29)),"Prédécesseur répété",IF(OR(AND(F29&lt;&gt;"",COUNTIF($A$5:$A$28,F29)=0),AND(G29&lt;&gt;"",COUNTIF($A$5:$A$28,G29)=0),AND(H29&lt;&gt;"",COUNTIF($A$5:$A$28,H29)=0)),"Prédécesseur absent ou non antérieur",IF(OR(AND(F29&lt;&gt;"",IFERROR(VLOOKUP(F29,$A$5:$N$28,14,FALSE),0)=0),AND(G29&lt;&gt;"",IFERROR(VLOOKUP(G29,$A$5:$N$28,14,FALSE),0)=0),AND(H29&lt;&gt;"",IFERROR(VLOOKUP(H29,$A$5:$N$28,14,FALSE),0)=0)),"Prédécesseur non calculable",IF(AND(ISNUMBER(J29),ISNUMBER(N29),N29&gt;J29),"Date cible dépassée",IF(AND(K29="Terminée",L29&lt;&gt;1),"Avancement incohérent",IF(AND(K29&lt;&gt;"Terminée",L29=1),"Statut à vérifier",IF(AND(ISNUMBER(N29),N29&gt;'Paramètres'!$B$6),"Échéance événement dépassée","")))))))))))))))))))))))))</f>
        <v/>
      </c>
      <c r="T29" s="31" t="n"/>
      <c r="U29" s="20" t="n"/>
    </row>
    <row r="30">
      <c r="A30" s="19" t="n"/>
      <c r="B30" s="19" t="n"/>
      <c r="C30" s="20" t="n"/>
      <c r="D30" s="19" t="n"/>
      <c r="E30" s="19" t="n"/>
      <c r="F30" s="19" t="n"/>
      <c r="G30" s="19" t="n"/>
      <c r="H30" s="19" t="n"/>
      <c r="I30" s="21" t="n"/>
      <c r="J30" s="30" t="n"/>
      <c r="K30" s="19" t="n"/>
      <c r="L30" s="23" t="n"/>
      <c r="M30" s="29">
        <f>IF(OR(A30="",I30=""),"",MAX('Paramètres'!$B$5,IF(F30="",0,IFERROR(VLOOKUP(F30,$A$5:$N$29,14,FALSE),0)),IF(G30="",0,IFERROR(VLOOKUP(G30,$A$5:$N$29,14,FALSE),0)),IF(H30="",0,IFERROR(VLOOKUP(H30,$A$5:$N$29,14,FALSE),0))))</f>
        <v/>
      </c>
      <c r="N30" s="29">
        <f>IF(OR(M30="",I30=""),"",IFERROR(M30+I30,""))</f>
        <v/>
      </c>
      <c r="O30" s="29">
        <f>IF(OR(A30="",I30=""),"",IF(COUNTIF($F$31:$F$104,A30)+COUNTIF($G$31:$G$104,A30)+COUNTIF($H$31:$H$104,A30)=0,'Paramètres'!$B$6,IFERROR(AGGREGATE(15,6,$P$31:$P$104/((($F$31:$F$104=A30)+($G$31:$G$104=A30)+($H$31:$H$104=A30))&gt;0),1),'Paramètres'!$B$6)))</f>
        <v/>
      </c>
      <c r="P30" s="29">
        <f>IF(OR(O30="",I30=""),"",IFERROR(O30-I30,""))</f>
        <v/>
      </c>
      <c r="Q30" s="18">
        <f>IF(OR(P30="",M30=""),"",IFERROR(P30-M30,""))</f>
        <v/>
      </c>
      <c r="R30" s="9">
        <f>IF(OR(A30="",Q30=""),"",IF(Q30&lt;='Paramètres'!$B$7,"Oui","Non"))</f>
        <v/>
      </c>
      <c r="S30" s="8">
        <f>IF(A30="",IF(COUNTA(B30:L30,T30:U30)&gt;0,"ID obligatoire",""),IF(B30="","Lot obligatoire",IF(C30="","Tâche obligatoire",IF(D30="","Responsable obligatoire",IF(I30="","Durée obligatoire",IF(NOT(ISNUMBER(I30)),"Durée non numérique",IF(I30&lt;0,"Durée négative",IF(I30&gt;'Paramètres'!$B$8,"Durée au-delà de la limite",IF(K30="","Statut obligatoire",IF(L30="","Avancement obligatoire",IF(NOT(ISNUMBER(L30)),"Avancement non numérique",IF(OR(L30&lt;0,L30&gt;1),"Avancement hors plage",IF(AND(J30&lt;&gt;"",NOT(ISNUMBER(J30))),"Date cible non reconnue",IF(AND(T30&lt;&gt;"",NOT(ISNUMBER(T30))),"Budget non numérique",IF(AND(ISNUMBER(T30),T30&lt;0),"Budget négatif",IF(AND(ISNUMBER(T30),T30&gt;'Paramètres'!$B$9),"Budget au-delà de la limite",IF(COUNTIF($A$5:$A$104,A30)&gt;1,"ID en doublon",IF(OR(F30=A30,G30=A30,H30=A30),"Dépendance circulaire directe",IF(OR(AND(F30&lt;&gt;"",F30=G30),AND(F30&lt;&gt;"",F30=H30),AND(G30&lt;&gt;"",G30=H30)),"Prédécesseur répété",IF(OR(AND(F30&lt;&gt;"",COUNTIF($A$5:$A$29,F30)=0),AND(G30&lt;&gt;"",COUNTIF($A$5:$A$29,G30)=0),AND(H30&lt;&gt;"",COUNTIF($A$5:$A$29,H30)=0)),"Prédécesseur absent ou non antérieur",IF(OR(AND(F30&lt;&gt;"",IFERROR(VLOOKUP(F30,$A$5:$N$29,14,FALSE),0)=0),AND(G30&lt;&gt;"",IFERROR(VLOOKUP(G30,$A$5:$N$29,14,FALSE),0)=0),AND(H30&lt;&gt;"",IFERROR(VLOOKUP(H30,$A$5:$N$29,14,FALSE),0)=0)),"Prédécesseur non calculable",IF(AND(ISNUMBER(J30),ISNUMBER(N30),N30&gt;J30),"Date cible dépassée",IF(AND(K30="Terminée",L30&lt;&gt;1),"Avancement incohérent",IF(AND(K30&lt;&gt;"Terminée",L30=1),"Statut à vérifier",IF(AND(ISNUMBER(N30),N30&gt;'Paramètres'!$B$6),"Échéance événement dépassée","")))))))))))))))))))))))))</f>
        <v/>
      </c>
      <c r="T30" s="31" t="n"/>
      <c r="U30" s="20" t="n"/>
    </row>
    <row r="31">
      <c r="A31" s="19" t="n"/>
      <c r="B31" s="19" t="n"/>
      <c r="C31" s="20" t="n"/>
      <c r="D31" s="19" t="n"/>
      <c r="E31" s="19" t="n"/>
      <c r="F31" s="19" t="n"/>
      <c r="G31" s="19" t="n"/>
      <c r="H31" s="19" t="n"/>
      <c r="I31" s="21" t="n"/>
      <c r="J31" s="30" t="n"/>
      <c r="K31" s="19" t="n"/>
      <c r="L31" s="23" t="n"/>
      <c r="M31" s="28">
        <f>IF(OR(A31="",I31=""),"",MAX('Paramètres'!$B$5,IF(F31="",0,IFERROR(VLOOKUP(F31,$A$5:$N$30,14,FALSE),0)),IF(G31="",0,IFERROR(VLOOKUP(G31,$A$5:$N$30,14,FALSE),0)),IF(H31="",0,IFERROR(VLOOKUP(H31,$A$5:$N$30,14,FALSE),0))))</f>
        <v/>
      </c>
      <c r="N31" s="28">
        <f>IF(OR(M31="",I31=""),"",IFERROR(M31+I31,""))</f>
        <v/>
      </c>
      <c r="O31" s="28">
        <f>IF(OR(A31="",I31=""),"",IF(COUNTIF($F$32:$F$104,A31)+COUNTIF($G$32:$G$104,A31)+COUNTIF($H$32:$H$104,A31)=0,'Paramètres'!$B$6,IFERROR(AGGREGATE(15,6,$P$32:$P$104/((($F$32:$F$104=A31)+($G$32:$G$104=A31)+($H$32:$H$104=A31))&gt;0),1),'Paramètres'!$B$6)))</f>
        <v/>
      </c>
      <c r="P31" s="28">
        <f>IF(OR(O31="",I31=""),"",IFERROR(O31-I31,""))</f>
        <v/>
      </c>
      <c r="Q31" s="16">
        <f>IF(OR(P31="",M31=""),"",IFERROR(P31-M31,""))</f>
        <v/>
      </c>
      <c r="R31" s="6">
        <f>IF(OR(A31="",Q31=""),"",IF(Q31&lt;='Paramètres'!$B$7,"Oui","Non"))</f>
        <v/>
      </c>
      <c r="S31" s="5">
        <f>IF(A31="",IF(COUNTA(B31:L31,T31:U31)&gt;0,"ID obligatoire",""),IF(B31="","Lot obligatoire",IF(C31="","Tâche obligatoire",IF(D31="","Responsable obligatoire",IF(I31="","Durée obligatoire",IF(NOT(ISNUMBER(I31)),"Durée non numérique",IF(I31&lt;0,"Durée négative",IF(I31&gt;'Paramètres'!$B$8,"Durée au-delà de la limite",IF(K31="","Statut obligatoire",IF(L31="","Avancement obligatoire",IF(NOT(ISNUMBER(L31)),"Avancement non numérique",IF(OR(L31&lt;0,L31&gt;1),"Avancement hors plage",IF(AND(J31&lt;&gt;"",NOT(ISNUMBER(J31))),"Date cible non reconnue",IF(AND(T31&lt;&gt;"",NOT(ISNUMBER(T31))),"Budget non numérique",IF(AND(ISNUMBER(T31),T31&lt;0),"Budget négatif",IF(AND(ISNUMBER(T31),T31&gt;'Paramètres'!$B$9),"Budget au-delà de la limite",IF(COUNTIF($A$5:$A$104,A31)&gt;1,"ID en doublon",IF(OR(F31=A31,G31=A31,H31=A31),"Dépendance circulaire directe",IF(OR(AND(F31&lt;&gt;"",F31=G31),AND(F31&lt;&gt;"",F31=H31),AND(G31&lt;&gt;"",G31=H31)),"Prédécesseur répété",IF(OR(AND(F31&lt;&gt;"",COUNTIF($A$5:$A$30,F31)=0),AND(G31&lt;&gt;"",COUNTIF($A$5:$A$30,G31)=0),AND(H31&lt;&gt;"",COUNTIF($A$5:$A$30,H31)=0)),"Prédécesseur absent ou non antérieur",IF(OR(AND(F31&lt;&gt;"",IFERROR(VLOOKUP(F31,$A$5:$N$30,14,FALSE),0)=0),AND(G31&lt;&gt;"",IFERROR(VLOOKUP(G31,$A$5:$N$30,14,FALSE),0)=0),AND(H31&lt;&gt;"",IFERROR(VLOOKUP(H31,$A$5:$N$30,14,FALSE),0)=0)),"Prédécesseur non calculable",IF(AND(ISNUMBER(J31),ISNUMBER(N31),N31&gt;J31),"Date cible dépassée",IF(AND(K31="Terminée",L31&lt;&gt;1),"Avancement incohérent",IF(AND(K31&lt;&gt;"Terminée",L31=1),"Statut à vérifier",IF(AND(ISNUMBER(N31),N31&gt;'Paramètres'!$B$6),"Échéance événement dépassée","")))))))))))))))))))))))))</f>
        <v/>
      </c>
      <c r="T31" s="31" t="n"/>
      <c r="U31" s="20" t="n"/>
    </row>
    <row r="32">
      <c r="A32" s="19" t="n"/>
      <c r="B32" s="19" t="n"/>
      <c r="C32" s="20" t="n"/>
      <c r="D32" s="19" t="n"/>
      <c r="E32" s="19" t="n"/>
      <c r="F32" s="19" t="n"/>
      <c r="G32" s="19" t="n"/>
      <c r="H32" s="19" t="n"/>
      <c r="I32" s="21" t="n"/>
      <c r="J32" s="30" t="n"/>
      <c r="K32" s="19" t="n"/>
      <c r="L32" s="23" t="n"/>
      <c r="M32" s="29">
        <f>IF(OR(A32="",I32=""),"",MAX('Paramètres'!$B$5,IF(F32="",0,IFERROR(VLOOKUP(F32,$A$5:$N$31,14,FALSE),0)),IF(G32="",0,IFERROR(VLOOKUP(G32,$A$5:$N$31,14,FALSE),0)),IF(H32="",0,IFERROR(VLOOKUP(H32,$A$5:$N$31,14,FALSE),0))))</f>
        <v/>
      </c>
      <c r="N32" s="29">
        <f>IF(OR(M32="",I32=""),"",IFERROR(M32+I32,""))</f>
        <v/>
      </c>
      <c r="O32" s="29">
        <f>IF(OR(A32="",I32=""),"",IF(COUNTIF($F$33:$F$104,A32)+COUNTIF($G$33:$G$104,A32)+COUNTIF($H$33:$H$104,A32)=0,'Paramètres'!$B$6,IFERROR(AGGREGATE(15,6,$P$33:$P$104/((($F$33:$F$104=A32)+($G$33:$G$104=A32)+($H$33:$H$104=A32))&gt;0),1),'Paramètres'!$B$6)))</f>
        <v/>
      </c>
      <c r="P32" s="29">
        <f>IF(OR(O32="",I32=""),"",IFERROR(O32-I32,""))</f>
        <v/>
      </c>
      <c r="Q32" s="18">
        <f>IF(OR(P32="",M32=""),"",IFERROR(P32-M32,""))</f>
        <v/>
      </c>
      <c r="R32" s="9">
        <f>IF(OR(A32="",Q32=""),"",IF(Q32&lt;='Paramètres'!$B$7,"Oui","Non"))</f>
        <v/>
      </c>
      <c r="S32" s="8">
        <f>IF(A32="",IF(COUNTA(B32:L32,T32:U32)&gt;0,"ID obligatoire",""),IF(B32="","Lot obligatoire",IF(C32="","Tâche obligatoire",IF(D32="","Responsable obligatoire",IF(I32="","Durée obligatoire",IF(NOT(ISNUMBER(I32)),"Durée non numérique",IF(I32&lt;0,"Durée négative",IF(I32&gt;'Paramètres'!$B$8,"Durée au-delà de la limite",IF(K32="","Statut obligatoire",IF(L32="","Avancement obligatoire",IF(NOT(ISNUMBER(L32)),"Avancement non numérique",IF(OR(L32&lt;0,L32&gt;1),"Avancement hors plage",IF(AND(J32&lt;&gt;"",NOT(ISNUMBER(J32))),"Date cible non reconnue",IF(AND(T32&lt;&gt;"",NOT(ISNUMBER(T32))),"Budget non numérique",IF(AND(ISNUMBER(T32),T32&lt;0),"Budget négatif",IF(AND(ISNUMBER(T32),T32&gt;'Paramètres'!$B$9),"Budget au-delà de la limite",IF(COUNTIF($A$5:$A$104,A32)&gt;1,"ID en doublon",IF(OR(F32=A32,G32=A32,H32=A32),"Dépendance circulaire directe",IF(OR(AND(F32&lt;&gt;"",F32=G32),AND(F32&lt;&gt;"",F32=H32),AND(G32&lt;&gt;"",G32=H32)),"Prédécesseur répété",IF(OR(AND(F32&lt;&gt;"",COUNTIF($A$5:$A$31,F32)=0),AND(G32&lt;&gt;"",COUNTIF($A$5:$A$31,G32)=0),AND(H32&lt;&gt;"",COUNTIF($A$5:$A$31,H32)=0)),"Prédécesseur absent ou non antérieur",IF(OR(AND(F32&lt;&gt;"",IFERROR(VLOOKUP(F32,$A$5:$N$31,14,FALSE),0)=0),AND(G32&lt;&gt;"",IFERROR(VLOOKUP(G32,$A$5:$N$31,14,FALSE),0)=0),AND(H32&lt;&gt;"",IFERROR(VLOOKUP(H32,$A$5:$N$31,14,FALSE),0)=0)),"Prédécesseur non calculable",IF(AND(ISNUMBER(J32),ISNUMBER(N32),N32&gt;J32),"Date cible dépassée",IF(AND(K32="Terminée",L32&lt;&gt;1),"Avancement incohérent",IF(AND(K32&lt;&gt;"Terminée",L32=1),"Statut à vérifier",IF(AND(ISNUMBER(N32),N32&gt;'Paramètres'!$B$6),"Échéance événement dépassée","")))))))))))))))))))))))))</f>
        <v/>
      </c>
      <c r="T32" s="31" t="n"/>
      <c r="U32" s="20" t="n"/>
    </row>
    <row r="33">
      <c r="A33" s="19" t="n"/>
      <c r="B33" s="19" t="n"/>
      <c r="C33" s="20" t="n"/>
      <c r="D33" s="19" t="n"/>
      <c r="E33" s="19" t="n"/>
      <c r="F33" s="19" t="n"/>
      <c r="G33" s="19" t="n"/>
      <c r="H33" s="19" t="n"/>
      <c r="I33" s="21" t="n"/>
      <c r="J33" s="30" t="n"/>
      <c r="K33" s="19" t="n"/>
      <c r="L33" s="23" t="n"/>
      <c r="M33" s="28">
        <f>IF(OR(A33="",I33=""),"",MAX('Paramètres'!$B$5,IF(F33="",0,IFERROR(VLOOKUP(F33,$A$5:$N$32,14,FALSE),0)),IF(G33="",0,IFERROR(VLOOKUP(G33,$A$5:$N$32,14,FALSE),0)),IF(H33="",0,IFERROR(VLOOKUP(H33,$A$5:$N$32,14,FALSE),0))))</f>
        <v/>
      </c>
      <c r="N33" s="28">
        <f>IF(OR(M33="",I33=""),"",IFERROR(M33+I33,""))</f>
        <v/>
      </c>
      <c r="O33" s="28">
        <f>IF(OR(A33="",I33=""),"",IF(COUNTIF($F$34:$F$104,A33)+COUNTIF($G$34:$G$104,A33)+COUNTIF($H$34:$H$104,A33)=0,'Paramètres'!$B$6,IFERROR(AGGREGATE(15,6,$P$34:$P$104/((($F$34:$F$104=A33)+($G$34:$G$104=A33)+($H$34:$H$104=A33))&gt;0),1),'Paramètres'!$B$6)))</f>
        <v/>
      </c>
      <c r="P33" s="28">
        <f>IF(OR(O33="",I33=""),"",IFERROR(O33-I33,""))</f>
        <v/>
      </c>
      <c r="Q33" s="16">
        <f>IF(OR(P33="",M33=""),"",IFERROR(P33-M33,""))</f>
        <v/>
      </c>
      <c r="R33" s="6">
        <f>IF(OR(A33="",Q33=""),"",IF(Q33&lt;='Paramètres'!$B$7,"Oui","Non"))</f>
        <v/>
      </c>
      <c r="S33" s="5">
        <f>IF(A33="",IF(COUNTA(B33:L33,T33:U33)&gt;0,"ID obligatoire",""),IF(B33="","Lot obligatoire",IF(C33="","Tâche obligatoire",IF(D33="","Responsable obligatoire",IF(I33="","Durée obligatoire",IF(NOT(ISNUMBER(I33)),"Durée non numérique",IF(I33&lt;0,"Durée négative",IF(I33&gt;'Paramètres'!$B$8,"Durée au-delà de la limite",IF(K33="","Statut obligatoire",IF(L33="","Avancement obligatoire",IF(NOT(ISNUMBER(L33)),"Avancement non numérique",IF(OR(L33&lt;0,L33&gt;1),"Avancement hors plage",IF(AND(J33&lt;&gt;"",NOT(ISNUMBER(J33))),"Date cible non reconnue",IF(AND(T33&lt;&gt;"",NOT(ISNUMBER(T33))),"Budget non numérique",IF(AND(ISNUMBER(T33),T33&lt;0),"Budget négatif",IF(AND(ISNUMBER(T33),T33&gt;'Paramètres'!$B$9),"Budget au-delà de la limite",IF(COUNTIF($A$5:$A$104,A33)&gt;1,"ID en doublon",IF(OR(F33=A33,G33=A33,H33=A33),"Dépendance circulaire directe",IF(OR(AND(F33&lt;&gt;"",F33=G33),AND(F33&lt;&gt;"",F33=H33),AND(G33&lt;&gt;"",G33=H33)),"Prédécesseur répété",IF(OR(AND(F33&lt;&gt;"",COUNTIF($A$5:$A$32,F33)=0),AND(G33&lt;&gt;"",COUNTIF($A$5:$A$32,G33)=0),AND(H33&lt;&gt;"",COUNTIF($A$5:$A$32,H33)=0)),"Prédécesseur absent ou non antérieur",IF(OR(AND(F33&lt;&gt;"",IFERROR(VLOOKUP(F33,$A$5:$N$32,14,FALSE),0)=0),AND(G33&lt;&gt;"",IFERROR(VLOOKUP(G33,$A$5:$N$32,14,FALSE),0)=0),AND(H33&lt;&gt;"",IFERROR(VLOOKUP(H33,$A$5:$N$32,14,FALSE),0)=0)),"Prédécesseur non calculable",IF(AND(ISNUMBER(J33),ISNUMBER(N33),N33&gt;J33),"Date cible dépassée",IF(AND(K33="Terminée",L33&lt;&gt;1),"Avancement incohérent",IF(AND(K33&lt;&gt;"Terminée",L33=1),"Statut à vérifier",IF(AND(ISNUMBER(N33),N33&gt;'Paramètres'!$B$6),"Échéance événement dépassée","")))))))))))))))))))))))))</f>
        <v/>
      </c>
      <c r="T33" s="31" t="n"/>
      <c r="U33" s="20" t="n"/>
    </row>
    <row r="34">
      <c r="A34" s="19" t="n"/>
      <c r="B34" s="19" t="n"/>
      <c r="C34" s="20" t="n"/>
      <c r="D34" s="19" t="n"/>
      <c r="E34" s="19" t="n"/>
      <c r="F34" s="19" t="n"/>
      <c r="G34" s="19" t="n"/>
      <c r="H34" s="19" t="n"/>
      <c r="I34" s="21" t="n"/>
      <c r="J34" s="30" t="n"/>
      <c r="K34" s="19" t="n"/>
      <c r="L34" s="23" t="n"/>
      <c r="M34" s="29">
        <f>IF(OR(A34="",I34=""),"",MAX('Paramètres'!$B$5,IF(F34="",0,IFERROR(VLOOKUP(F34,$A$5:$N$33,14,FALSE),0)),IF(G34="",0,IFERROR(VLOOKUP(G34,$A$5:$N$33,14,FALSE),0)),IF(H34="",0,IFERROR(VLOOKUP(H34,$A$5:$N$33,14,FALSE),0))))</f>
        <v/>
      </c>
      <c r="N34" s="29">
        <f>IF(OR(M34="",I34=""),"",IFERROR(M34+I34,""))</f>
        <v/>
      </c>
      <c r="O34" s="29">
        <f>IF(OR(A34="",I34=""),"",IF(COUNTIF($F$35:$F$104,A34)+COUNTIF($G$35:$G$104,A34)+COUNTIF($H$35:$H$104,A34)=0,'Paramètres'!$B$6,IFERROR(AGGREGATE(15,6,$P$35:$P$104/((($F$35:$F$104=A34)+($G$35:$G$104=A34)+($H$35:$H$104=A34))&gt;0),1),'Paramètres'!$B$6)))</f>
        <v/>
      </c>
      <c r="P34" s="29">
        <f>IF(OR(O34="",I34=""),"",IFERROR(O34-I34,""))</f>
        <v/>
      </c>
      <c r="Q34" s="18">
        <f>IF(OR(P34="",M34=""),"",IFERROR(P34-M34,""))</f>
        <v/>
      </c>
      <c r="R34" s="9">
        <f>IF(OR(A34="",Q34=""),"",IF(Q34&lt;='Paramètres'!$B$7,"Oui","Non"))</f>
        <v/>
      </c>
      <c r="S34" s="8">
        <f>IF(A34="",IF(COUNTA(B34:L34,T34:U34)&gt;0,"ID obligatoire",""),IF(B34="","Lot obligatoire",IF(C34="","Tâche obligatoire",IF(D34="","Responsable obligatoire",IF(I34="","Durée obligatoire",IF(NOT(ISNUMBER(I34)),"Durée non numérique",IF(I34&lt;0,"Durée négative",IF(I34&gt;'Paramètres'!$B$8,"Durée au-delà de la limite",IF(K34="","Statut obligatoire",IF(L34="","Avancement obligatoire",IF(NOT(ISNUMBER(L34)),"Avancement non numérique",IF(OR(L34&lt;0,L34&gt;1),"Avancement hors plage",IF(AND(J34&lt;&gt;"",NOT(ISNUMBER(J34))),"Date cible non reconnue",IF(AND(T34&lt;&gt;"",NOT(ISNUMBER(T34))),"Budget non numérique",IF(AND(ISNUMBER(T34),T34&lt;0),"Budget négatif",IF(AND(ISNUMBER(T34),T34&gt;'Paramètres'!$B$9),"Budget au-delà de la limite",IF(COUNTIF($A$5:$A$104,A34)&gt;1,"ID en doublon",IF(OR(F34=A34,G34=A34,H34=A34),"Dépendance circulaire directe",IF(OR(AND(F34&lt;&gt;"",F34=G34),AND(F34&lt;&gt;"",F34=H34),AND(G34&lt;&gt;"",G34=H34)),"Prédécesseur répété",IF(OR(AND(F34&lt;&gt;"",COUNTIF($A$5:$A$33,F34)=0),AND(G34&lt;&gt;"",COUNTIF($A$5:$A$33,G34)=0),AND(H34&lt;&gt;"",COUNTIF($A$5:$A$33,H34)=0)),"Prédécesseur absent ou non antérieur",IF(OR(AND(F34&lt;&gt;"",IFERROR(VLOOKUP(F34,$A$5:$N$33,14,FALSE),0)=0),AND(G34&lt;&gt;"",IFERROR(VLOOKUP(G34,$A$5:$N$33,14,FALSE),0)=0),AND(H34&lt;&gt;"",IFERROR(VLOOKUP(H34,$A$5:$N$33,14,FALSE),0)=0)),"Prédécesseur non calculable",IF(AND(ISNUMBER(J34),ISNUMBER(N34),N34&gt;J34),"Date cible dépassée",IF(AND(K34="Terminée",L34&lt;&gt;1),"Avancement incohérent",IF(AND(K34&lt;&gt;"Terminée",L34=1),"Statut à vérifier",IF(AND(ISNUMBER(N34),N34&gt;'Paramètres'!$B$6),"Échéance événement dépassée","")))))))))))))))))))))))))</f>
        <v/>
      </c>
      <c r="T34" s="31" t="n"/>
      <c r="U34" s="20" t="n"/>
    </row>
    <row r="35">
      <c r="A35" s="19" t="n"/>
      <c r="B35" s="19" t="n"/>
      <c r="C35" s="20" t="n"/>
      <c r="D35" s="19" t="n"/>
      <c r="E35" s="19" t="n"/>
      <c r="F35" s="19" t="n"/>
      <c r="G35" s="19" t="n"/>
      <c r="H35" s="19" t="n"/>
      <c r="I35" s="21" t="n"/>
      <c r="J35" s="30" t="n"/>
      <c r="K35" s="19" t="n"/>
      <c r="L35" s="23" t="n"/>
      <c r="M35" s="28">
        <f>IF(OR(A35="",I35=""),"",MAX('Paramètres'!$B$5,IF(F35="",0,IFERROR(VLOOKUP(F35,$A$5:$N$34,14,FALSE),0)),IF(G35="",0,IFERROR(VLOOKUP(G35,$A$5:$N$34,14,FALSE),0)),IF(H35="",0,IFERROR(VLOOKUP(H35,$A$5:$N$34,14,FALSE),0))))</f>
        <v/>
      </c>
      <c r="N35" s="28">
        <f>IF(OR(M35="",I35=""),"",IFERROR(M35+I35,""))</f>
        <v/>
      </c>
      <c r="O35" s="28">
        <f>IF(OR(A35="",I35=""),"",IF(COUNTIF($F$36:$F$104,A35)+COUNTIF($G$36:$G$104,A35)+COUNTIF($H$36:$H$104,A35)=0,'Paramètres'!$B$6,IFERROR(AGGREGATE(15,6,$P$36:$P$104/((($F$36:$F$104=A35)+($G$36:$G$104=A35)+($H$36:$H$104=A35))&gt;0),1),'Paramètres'!$B$6)))</f>
        <v/>
      </c>
      <c r="P35" s="28">
        <f>IF(OR(O35="",I35=""),"",IFERROR(O35-I35,""))</f>
        <v/>
      </c>
      <c r="Q35" s="16">
        <f>IF(OR(P35="",M35=""),"",IFERROR(P35-M35,""))</f>
        <v/>
      </c>
      <c r="R35" s="6">
        <f>IF(OR(A35="",Q35=""),"",IF(Q35&lt;='Paramètres'!$B$7,"Oui","Non"))</f>
        <v/>
      </c>
      <c r="S35" s="5">
        <f>IF(A35="",IF(COUNTA(B35:L35,T35:U35)&gt;0,"ID obligatoire",""),IF(B35="","Lot obligatoire",IF(C35="","Tâche obligatoire",IF(D35="","Responsable obligatoire",IF(I35="","Durée obligatoire",IF(NOT(ISNUMBER(I35)),"Durée non numérique",IF(I35&lt;0,"Durée négative",IF(I35&gt;'Paramètres'!$B$8,"Durée au-delà de la limite",IF(K35="","Statut obligatoire",IF(L35="","Avancement obligatoire",IF(NOT(ISNUMBER(L35)),"Avancement non numérique",IF(OR(L35&lt;0,L35&gt;1),"Avancement hors plage",IF(AND(J35&lt;&gt;"",NOT(ISNUMBER(J35))),"Date cible non reconnue",IF(AND(T35&lt;&gt;"",NOT(ISNUMBER(T35))),"Budget non numérique",IF(AND(ISNUMBER(T35),T35&lt;0),"Budget négatif",IF(AND(ISNUMBER(T35),T35&gt;'Paramètres'!$B$9),"Budget au-delà de la limite",IF(COUNTIF($A$5:$A$104,A35)&gt;1,"ID en doublon",IF(OR(F35=A35,G35=A35,H35=A35),"Dépendance circulaire directe",IF(OR(AND(F35&lt;&gt;"",F35=G35),AND(F35&lt;&gt;"",F35=H35),AND(G35&lt;&gt;"",G35=H35)),"Prédécesseur répété",IF(OR(AND(F35&lt;&gt;"",COUNTIF($A$5:$A$34,F35)=0),AND(G35&lt;&gt;"",COUNTIF($A$5:$A$34,G35)=0),AND(H35&lt;&gt;"",COUNTIF($A$5:$A$34,H35)=0)),"Prédécesseur absent ou non antérieur",IF(OR(AND(F35&lt;&gt;"",IFERROR(VLOOKUP(F35,$A$5:$N$34,14,FALSE),0)=0),AND(G35&lt;&gt;"",IFERROR(VLOOKUP(G35,$A$5:$N$34,14,FALSE),0)=0),AND(H35&lt;&gt;"",IFERROR(VLOOKUP(H35,$A$5:$N$34,14,FALSE),0)=0)),"Prédécesseur non calculable",IF(AND(ISNUMBER(J35),ISNUMBER(N35),N35&gt;J35),"Date cible dépassée",IF(AND(K35="Terminée",L35&lt;&gt;1),"Avancement incohérent",IF(AND(K35&lt;&gt;"Terminée",L35=1),"Statut à vérifier",IF(AND(ISNUMBER(N35),N35&gt;'Paramètres'!$B$6),"Échéance événement dépassée","")))))))))))))))))))))))))</f>
        <v/>
      </c>
      <c r="T35" s="31" t="n"/>
      <c r="U35" s="20" t="n"/>
    </row>
    <row r="36">
      <c r="A36" s="19" t="n"/>
      <c r="B36" s="19" t="n"/>
      <c r="C36" s="20" t="n"/>
      <c r="D36" s="19" t="n"/>
      <c r="E36" s="19" t="n"/>
      <c r="F36" s="19" t="n"/>
      <c r="G36" s="19" t="n"/>
      <c r="H36" s="19" t="n"/>
      <c r="I36" s="21" t="n"/>
      <c r="J36" s="30" t="n"/>
      <c r="K36" s="19" t="n"/>
      <c r="L36" s="23" t="n"/>
      <c r="M36" s="29">
        <f>IF(OR(A36="",I36=""),"",MAX('Paramètres'!$B$5,IF(F36="",0,IFERROR(VLOOKUP(F36,$A$5:$N$35,14,FALSE),0)),IF(G36="",0,IFERROR(VLOOKUP(G36,$A$5:$N$35,14,FALSE),0)),IF(H36="",0,IFERROR(VLOOKUP(H36,$A$5:$N$35,14,FALSE),0))))</f>
        <v/>
      </c>
      <c r="N36" s="29">
        <f>IF(OR(M36="",I36=""),"",IFERROR(M36+I36,""))</f>
        <v/>
      </c>
      <c r="O36" s="29">
        <f>IF(OR(A36="",I36=""),"",IF(COUNTIF($F$37:$F$104,A36)+COUNTIF($G$37:$G$104,A36)+COUNTIF($H$37:$H$104,A36)=0,'Paramètres'!$B$6,IFERROR(AGGREGATE(15,6,$P$37:$P$104/((($F$37:$F$104=A36)+($G$37:$G$104=A36)+($H$37:$H$104=A36))&gt;0),1),'Paramètres'!$B$6)))</f>
        <v/>
      </c>
      <c r="P36" s="29">
        <f>IF(OR(O36="",I36=""),"",IFERROR(O36-I36,""))</f>
        <v/>
      </c>
      <c r="Q36" s="18">
        <f>IF(OR(P36="",M36=""),"",IFERROR(P36-M36,""))</f>
        <v/>
      </c>
      <c r="R36" s="9">
        <f>IF(OR(A36="",Q36=""),"",IF(Q36&lt;='Paramètres'!$B$7,"Oui","Non"))</f>
        <v/>
      </c>
      <c r="S36" s="8">
        <f>IF(A36="",IF(COUNTA(B36:L36,T36:U36)&gt;0,"ID obligatoire",""),IF(B36="","Lot obligatoire",IF(C36="","Tâche obligatoire",IF(D36="","Responsable obligatoire",IF(I36="","Durée obligatoire",IF(NOT(ISNUMBER(I36)),"Durée non numérique",IF(I36&lt;0,"Durée négative",IF(I36&gt;'Paramètres'!$B$8,"Durée au-delà de la limite",IF(K36="","Statut obligatoire",IF(L36="","Avancement obligatoire",IF(NOT(ISNUMBER(L36)),"Avancement non numérique",IF(OR(L36&lt;0,L36&gt;1),"Avancement hors plage",IF(AND(J36&lt;&gt;"",NOT(ISNUMBER(J36))),"Date cible non reconnue",IF(AND(T36&lt;&gt;"",NOT(ISNUMBER(T36))),"Budget non numérique",IF(AND(ISNUMBER(T36),T36&lt;0),"Budget négatif",IF(AND(ISNUMBER(T36),T36&gt;'Paramètres'!$B$9),"Budget au-delà de la limite",IF(COUNTIF($A$5:$A$104,A36)&gt;1,"ID en doublon",IF(OR(F36=A36,G36=A36,H36=A36),"Dépendance circulaire directe",IF(OR(AND(F36&lt;&gt;"",F36=G36),AND(F36&lt;&gt;"",F36=H36),AND(G36&lt;&gt;"",G36=H36)),"Prédécesseur répété",IF(OR(AND(F36&lt;&gt;"",COUNTIF($A$5:$A$35,F36)=0),AND(G36&lt;&gt;"",COUNTIF($A$5:$A$35,G36)=0),AND(H36&lt;&gt;"",COUNTIF($A$5:$A$35,H36)=0)),"Prédécesseur absent ou non antérieur",IF(OR(AND(F36&lt;&gt;"",IFERROR(VLOOKUP(F36,$A$5:$N$35,14,FALSE),0)=0),AND(G36&lt;&gt;"",IFERROR(VLOOKUP(G36,$A$5:$N$35,14,FALSE),0)=0),AND(H36&lt;&gt;"",IFERROR(VLOOKUP(H36,$A$5:$N$35,14,FALSE),0)=0)),"Prédécesseur non calculable",IF(AND(ISNUMBER(J36),ISNUMBER(N36),N36&gt;J36),"Date cible dépassée",IF(AND(K36="Terminée",L36&lt;&gt;1),"Avancement incohérent",IF(AND(K36&lt;&gt;"Terminée",L36=1),"Statut à vérifier",IF(AND(ISNUMBER(N36),N36&gt;'Paramètres'!$B$6),"Échéance événement dépassée","")))))))))))))))))))))))))</f>
        <v/>
      </c>
      <c r="T36" s="31" t="n"/>
      <c r="U36" s="20" t="n"/>
    </row>
    <row r="37">
      <c r="A37" s="19" t="n"/>
      <c r="B37" s="19" t="n"/>
      <c r="C37" s="20" t="n"/>
      <c r="D37" s="19" t="n"/>
      <c r="E37" s="19" t="n"/>
      <c r="F37" s="19" t="n"/>
      <c r="G37" s="19" t="n"/>
      <c r="H37" s="19" t="n"/>
      <c r="I37" s="21" t="n"/>
      <c r="J37" s="30" t="n"/>
      <c r="K37" s="19" t="n"/>
      <c r="L37" s="23" t="n"/>
      <c r="M37" s="28">
        <f>IF(OR(A37="",I37=""),"",MAX('Paramètres'!$B$5,IF(F37="",0,IFERROR(VLOOKUP(F37,$A$5:$N$36,14,FALSE),0)),IF(G37="",0,IFERROR(VLOOKUP(G37,$A$5:$N$36,14,FALSE),0)),IF(H37="",0,IFERROR(VLOOKUP(H37,$A$5:$N$36,14,FALSE),0))))</f>
        <v/>
      </c>
      <c r="N37" s="28">
        <f>IF(OR(M37="",I37=""),"",IFERROR(M37+I37,""))</f>
        <v/>
      </c>
      <c r="O37" s="28">
        <f>IF(OR(A37="",I37=""),"",IF(COUNTIF($F$38:$F$104,A37)+COUNTIF($G$38:$G$104,A37)+COUNTIF($H$38:$H$104,A37)=0,'Paramètres'!$B$6,IFERROR(AGGREGATE(15,6,$P$38:$P$104/((($F$38:$F$104=A37)+($G$38:$G$104=A37)+($H$38:$H$104=A37))&gt;0),1),'Paramètres'!$B$6)))</f>
        <v/>
      </c>
      <c r="P37" s="28">
        <f>IF(OR(O37="",I37=""),"",IFERROR(O37-I37,""))</f>
        <v/>
      </c>
      <c r="Q37" s="16">
        <f>IF(OR(P37="",M37=""),"",IFERROR(P37-M37,""))</f>
        <v/>
      </c>
      <c r="R37" s="6">
        <f>IF(OR(A37="",Q37=""),"",IF(Q37&lt;='Paramètres'!$B$7,"Oui","Non"))</f>
        <v/>
      </c>
      <c r="S37" s="5">
        <f>IF(A37="",IF(COUNTA(B37:L37,T37:U37)&gt;0,"ID obligatoire",""),IF(B37="","Lot obligatoire",IF(C37="","Tâche obligatoire",IF(D37="","Responsable obligatoire",IF(I37="","Durée obligatoire",IF(NOT(ISNUMBER(I37)),"Durée non numérique",IF(I37&lt;0,"Durée négative",IF(I37&gt;'Paramètres'!$B$8,"Durée au-delà de la limite",IF(K37="","Statut obligatoire",IF(L37="","Avancement obligatoire",IF(NOT(ISNUMBER(L37)),"Avancement non numérique",IF(OR(L37&lt;0,L37&gt;1),"Avancement hors plage",IF(AND(J37&lt;&gt;"",NOT(ISNUMBER(J37))),"Date cible non reconnue",IF(AND(T37&lt;&gt;"",NOT(ISNUMBER(T37))),"Budget non numérique",IF(AND(ISNUMBER(T37),T37&lt;0),"Budget négatif",IF(AND(ISNUMBER(T37),T37&gt;'Paramètres'!$B$9),"Budget au-delà de la limite",IF(COUNTIF($A$5:$A$104,A37)&gt;1,"ID en doublon",IF(OR(F37=A37,G37=A37,H37=A37),"Dépendance circulaire directe",IF(OR(AND(F37&lt;&gt;"",F37=G37),AND(F37&lt;&gt;"",F37=H37),AND(G37&lt;&gt;"",G37=H37)),"Prédécesseur répété",IF(OR(AND(F37&lt;&gt;"",COUNTIF($A$5:$A$36,F37)=0),AND(G37&lt;&gt;"",COUNTIF($A$5:$A$36,G37)=0),AND(H37&lt;&gt;"",COUNTIF($A$5:$A$36,H37)=0)),"Prédécesseur absent ou non antérieur",IF(OR(AND(F37&lt;&gt;"",IFERROR(VLOOKUP(F37,$A$5:$N$36,14,FALSE),0)=0),AND(G37&lt;&gt;"",IFERROR(VLOOKUP(G37,$A$5:$N$36,14,FALSE),0)=0),AND(H37&lt;&gt;"",IFERROR(VLOOKUP(H37,$A$5:$N$36,14,FALSE),0)=0)),"Prédécesseur non calculable",IF(AND(ISNUMBER(J37),ISNUMBER(N37),N37&gt;J37),"Date cible dépassée",IF(AND(K37="Terminée",L37&lt;&gt;1),"Avancement incohérent",IF(AND(K37&lt;&gt;"Terminée",L37=1),"Statut à vérifier",IF(AND(ISNUMBER(N37),N37&gt;'Paramètres'!$B$6),"Échéance événement dépassée","")))))))))))))))))))))))))</f>
        <v/>
      </c>
      <c r="T37" s="31" t="n"/>
      <c r="U37" s="20" t="n"/>
    </row>
    <row r="38">
      <c r="A38" s="19" t="n"/>
      <c r="B38" s="19" t="n"/>
      <c r="C38" s="20" t="n"/>
      <c r="D38" s="19" t="n"/>
      <c r="E38" s="19" t="n"/>
      <c r="F38" s="19" t="n"/>
      <c r="G38" s="19" t="n"/>
      <c r="H38" s="19" t="n"/>
      <c r="I38" s="21" t="n"/>
      <c r="J38" s="30" t="n"/>
      <c r="K38" s="19" t="n"/>
      <c r="L38" s="23" t="n"/>
      <c r="M38" s="29">
        <f>IF(OR(A38="",I38=""),"",MAX('Paramètres'!$B$5,IF(F38="",0,IFERROR(VLOOKUP(F38,$A$5:$N$37,14,FALSE),0)),IF(G38="",0,IFERROR(VLOOKUP(G38,$A$5:$N$37,14,FALSE),0)),IF(H38="",0,IFERROR(VLOOKUP(H38,$A$5:$N$37,14,FALSE),0))))</f>
        <v/>
      </c>
      <c r="N38" s="29">
        <f>IF(OR(M38="",I38=""),"",IFERROR(M38+I38,""))</f>
        <v/>
      </c>
      <c r="O38" s="29">
        <f>IF(OR(A38="",I38=""),"",IF(COUNTIF($F$39:$F$104,A38)+COUNTIF($G$39:$G$104,A38)+COUNTIF($H$39:$H$104,A38)=0,'Paramètres'!$B$6,IFERROR(AGGREGATE(15,6,$P$39:$P$104/((($F$39:$F$104=A38)+($G$39:$G$104=A38)+($H$39:$H$104=A38))&gt;0),1),'Paramètres'!$B$6)))</f>
        <v/>
      </c>
      <c r="P38" s="29">
        <f>IF(OR(O38="",I38=""),"",IFERROR(O38-I38,""))</f>
        <v/>
      </c>
      <c r="Q38" s="18">
        <f>IF(OR(P38="",M38=""),"",IFERROR(P38-M38,""))</f>
        <v/>
      </c>
      <c r="R38" s="9">
        <f>IF(OR(A38="",Q38=""),"",IF(Q38&lt;='Paramètres'!$B$7,"Oui","Non"))</f>
        <v/>
      </c>
      <c r="S38" s="8">
        <f>IF(A38="",IF(COUNTA(B38:L38,T38:U38)&gt;0,"ID obligatoire",""),IF(B38="","Lot obligatoire",IF(C38="","Tâche obligatoire",IF(D38="","Responsable obligatoire",IF(I38="","Durée obligatoire",IF(NOT(ISNUMBER(I38)),"Durée non numérique",IF(I38&lt;0,"Durée négative",IF(I38&gt;'Paramètres'!$B$8,"Durée au-delà de la limite",IF(K38="","Statut obligatoire",IF(L38="","Avancement obligatoire",IF(NOT(ISNUMBER(L38)),"Avancement non numérique",IF(OR(L38&lt;0,L38&gt;1),"Avancement hors plage",IF(AND(J38&lt;&gt;"",NOT(ISNUMBER(J38))),"Date cible non reconnue",IF(AND(T38&lt;&gt;"",NOT(ISNUMBER(T38))),"Budget non numérique",IF(AND(ISNUMBER(T38),T38&lt;0),"Budget négatif",IF(AND(ISNUMBER(T38),T38&gt;'Paramètres'!$B$9),"Budget au-delà de la limite",IF(COUNTIF($A$5:$A$104,A38)&gt;1,"ID en doublon",IF(OR(F38=A38,G38=A38,H38=A38),"Dépendance circulaire directe",IF(OR(AND(F38&lt;&gt;"",F38=G38),AND(F38&lt;&gt;"",F38=H38),AND(G38&lt;&gt;"",G38=H38)),"Prédécesseur répété",IF(OR(AND(F38&lt;&gt;"",COUNTIF($A$5:$A$37,F38)=0),AND(G38&lt;&gt;"",COUNTIF($A$5:$A$37,G38)=0),AND(H38&lt;&gt;"",COUNTIF($A$5:$A$37,H38)=0)),"Prédécesseur absent ou non antérieur",IF(OR(AND(F38&lt;&gt;"",IFERROR(VLOOKUP(F38,$A$5:$N$37,14,FALSE),0)=0),AND(G38&lt;&gt;"",IFERROR(VLOOKUP(G38,$A$5:$N$37,14,FALSE),0)=0),AND(H38&lt;&gt;"",IFERROR(VLOOKUP(H38,$A$5:$N$37,14,FALSE),0)=0)),"Prédécesseur non calculable",IF(AND(ISNUMBER(J38),ISNUMBER(N38),N38&gt;J38),"Date cible dépassée",IF(AND(K38="Terminée",L38&lt;&gt;1),"Avancement incohérent",IF(AND(K38&lt;&gt;"Terminée",L38=1),"Statut à vérifier",IF(AND(ISNUMBER(N38),N38&gt;'Paramètres'!$B$6),"Échéance événement dépassée","")))))))))))))))))))))))))</f>
        <v/>
      </c>
      <c r="T38" s="31" t="n"/>
      <c r="U38" s="20" t="n"/>
    </row>
    <row r="39">
      <c r="A39" s="19" t="n"/>
      <c r="B39" s="19" t="n"/>
      <c r="C39" s="20" t="n"/>
      <c r="D39" s="19" t="n"/>
      <c r="E39" s="19" t="n"/>
      <c r="F39" s="19" t="n"/>
      <c r="G39" s="19" t="n"/>
      <c r="H39" s="19" t="n"/>
      <c r="I39" s="21" t="n"/>
      <c r="J39" s="30" t="n"/>
      <c r="K39" s="19" t="n"/>
      <c r="L39" s="23" t="n"/>
      <c r="M39" s="28">
        <f>IF(OR(A39="",I39=""),"",MAX('Paramètres'!$B$5,IF(F39="",0,IFERROR(VLOOKUP(F39,$A$5:$N$38,14,FALSE),0)),IF(G39="",0,IFERROR(VLOOKUP(G39,$A$5:$N$38,14,FALSE),0)),IF(H39="",0,IFERROR(VLOOKUP(H39,$A$5:$N$38,14,FALSE),0))))</f>
        <v/>
      </c>
      <c r="N39" s="28">
        <f>IF(OR(M39="",I39=""),"",IFERROR(M39+I39,""))</f>
        <v/>
      </c>
      <c r="O39" s="28">
        <f>IF(OR(A39="",I39=""),"",IF(COUNTIF($F$40:$F$104,A39)+COUNTIF($G$40:$G$104,A39)+COUNTIF($H$40:$H$104,A39)=0,'Paramètres'!$B$6,IFERROR(AGGREGATE(15,6,$P$40:$P$104/((($F$40:$F$104=A39)+($G$40:$G$104=A39)+($H$40:$H$104=A39))&gt;0),1),'Paramètres'!$B$6)))</f>
        <v/>
      </c>
      <c r="P39" s="28">
        <f>IF(OR(O39="",I39=""),"",IFERROR(O39-I39,""))</f>
        <v/>
      </c>
      <c r="Q39" s="16">
        <f>IF(OR(P39="",M39=""),"",IFERROR(P39-M39,""))</f>
        <v/>
      </c>
      <c r="R39" s="6">
        <f>IF(OR(A39="",Q39=""),"",IF(Q39&lt;='Paramètres'!$B$7,"Oui","Non"))</f>
        <v/>
      </c>
      <c r="S39" s="5">
        <f>IF(A39="",IF(COUNTA(B39:L39,T39:U39)&gt;0,"ID obligatoire",""),IF(B39="","Lot obligatoire",IF(C39="","Tâche obligatoire",IF(D39="","Responsable obligatoire",IF(I39="","Durée obligatoire",IF(NOT(ISNUMBER(I39)),"Durée non numérique",IF(I39&lt;0,"Durée négative",IF(I39&gt;'Paramètres'!$B$8,"Durée au-delà de la limite",IF(K39="","Statut obligatoire",IF(L39="","Avancement obligatoire",IF(NOT(ISNUMBER(L39)),"Avancement non numérique",IF(OR(L39&lt;0,L39&gt;1),"Avancement hors plage",IF(AND(J39&lt;&gt;"",NOT(ISNUMBER(J39))),"Date cible non reconnue",IF(AND(T39&lt;&gt;"",NOT(ISNUMBER(T39))),"Budget non numérique",IF(AND(ISNUMBER(T39),T39&lt;0),"Budget négatif",IF(AND(ISNUMBER(T39),T39&gt;'Paramètres'!$B$9),"Budget au-delà de la limite",IF(COUNTIF($A$5:$A$104,A39)&gt;1,"ID en doublon",IF(OR(F39=A39,G39=A39,H39=A39),"Dépendance circulaire directe",IF(OR(AND(F39&lt;&gt;"",F39=G39),AND(F39&lt;&gt;"",F39=H39),AND(G39&lt;&gt;"",G39=H39)),"Prédécesseur répété",IF(OR(AND(F39&lt;&gt;"",COUNTIF($A$5:$A$38,F39)=0),AND(G39&lt;&gt;"",COUNTIF($A$5:$A$38,G39)=0),AND(H39&lt;&gt;"",COUNTIF($A$5:$A$38,H39)=0)),"Prédécesseur absent ou non antérieur",IF(OR(AND(F39&lt;&gt;"",IFERROR(VLOOKUP(F39,$A$5:$N$38,14,FALSE),0)=0),AND(G39&lt;&gt;"",IFERROR(VLOOKUP(G39,$A$5:$N$38,14,FALSE),0)=0),AND(H39&lt;&gt;"",IFERROR(VLOOKUP(H39,$A$5:$N$38,14,FALSE),0)=0)),"Prédécesseur non calculable",IF(AND(ISNUMBER(J39),ISNUMBER(N39),N39&gt;J39),"Date cible dépassée",IF(AND(K39="Terminée",L39&lt;&gt;1),"Avancement incohérent",IF(AND(K39&lt;&gt;"Terminée",L39=1),"Statut à vérifier",IF(AND(ISNUMBER(N39),N39&gt;'Paramètres'!$B$6),"Échéance événement dépassée","")))))))))))))))))))))))))</f>
        <v/>
      </c>
      <c r="T39" s="31" t="n"/>
      <c r="U39" s="20" t="n"/>
    </row>
    <row r="40">
      <c r="A40" s="19" t="n"/>
      <c r="B40" s="19" t="n"/>
      <c r="C40" s="20" t="n"/>
      <c r="D40" s="19" t="n"/>
      <c r="E40" s="19" t="n"/>
      <c r="F40" s="19" t="n"/>
      <c r="G40" s="19" t="n"/>
      <c r="H40" s="19" t="n"/>
      <c r="I40" s="21" t="n"/>
      <c r="J40" s="30" t="n"/>
      <c r="K40" s="19" t="n"/>
      <c r="L40" s="23" t="n"/>
      <c r="M40" s="29">
        <f>IF(OR(A40="",I40=""),"",MAX('Paramètres'!$B$5,IF(F40="",0,IFERROR(VLOOKUP(F40,$A$5:$N$39,14,FALSE),0)),IF(G40="",0,IFERROR(VLOOKUP(G40,$A$5:$N$39,14,FALSE),0)),IF(H40="",0,IFERROR(VLOOKUP(H40,$A$5:$N$39,14,FALSE),0))))</f>
        <v/>
      </c>
      <c r="N40" s="29">
        <f>IF(OR(M40="",I40=""),"",IFERROR(M40+I40,""))</f>
        <v/>
      </c>
      <c r="O40" s="29">
        <f>IF(OR(A40="",I40=""),"",IF(COUNTIF($F$41:$F$104,A40)+COUNTIF($G$41:$G$104,A40)+COUNTIF($H$41:$H$104,A40)=0,'Paramètres'!$B$6,IFERROR(AGGREGATE(15,6,$P$41:$P$104/((($F$41:$F$104=A40)+($G$41:$G$104=A40)+($H$41:$H$104=A40))&gt;0),1),'Paramètres'!$B$6)))</f>
        <v/>
      </c>
      <c r="P40" s="29">
        <f>IF(OR(O40="",I40=""),"",IFERROR(O40-I40,""))</f>
        <v/>
      </c>
      <c r="Q40" s="18">
        <f>IF(OR(P40="",M40=""),"",IFERROR(P40-M40,""))</f>
        <v/>
      </c>
      <c r="R40" s="9">
        <f>IF(OR(A40="",Q40=""),"",IF(Q40&lt;='Paramètres'!$B$7,"Oui","Non"))</f>
        <v/>
      </c>
      <c r="S40" s="8">
        <f>IF(A40="",IF(COUNTA(B40:L40,T40:U40)&gt;0,"ID obligatoire",""),IF(B40="","Lot obligatoire",IF(C40="","Tâche obligatoire",IF(D40="","Responsable obligatoire",IF(I40="","Durée obligatoire",IF(NOT(ISNUMBER(I40)),"Durée non numérique",IF(I40&lt;0,"Durée négative",IF(I40&gt;'Paramètres'!$B$8,"Durée au-delà de la limite",IF(K40="","Statut obligatoire",IF(L40="","Avancement obligatoire",IF(NOT(ISNUMBER(L40)),"Avancement non numérique",IF(OR(L40&lt;0,L40&gt;1),"Avancement hors plage",IF(AND(J40&lt;&gt;"",NOT(ISNUMBER(J40))),"Date cible non reconnue",IF(AND(T40&lt;&gt;"",NOT(ISNUMBER(T40))),"Budget non numérique",IF(AND(ISNUMBER(T40),T40&lt;0),"Budget négatif",IF(AND(ISNUMBER(T40),T40&gt;'Paramètres'!$B$9),"Budget au-delà de la limite",IF(COUNTIF($A$5:$A$104,A40)&gt;1,"ID en doublon",IF(OR(F40=A40,G40=A40,H40=A40),"Dépendance circulaire directe",IF(OR(AND(F40&lt;&gt;"",F40=G40),AND(F40&lt;&gt;"",F40=H40),AND(G40&lt;&gt;"",G40=H40)),"Prédécesseur répété",IF(OR(AND(F40&lt;&gt;"",COUNTIF($A$5:$A$39,F40)=0),AND(G40&lt;&gt;"",COUNTIF($A$5:$A$39,G40)=0),AND(H40&lt;&gt;"",COUNTIF($A$5:$A$39,H40)=0)),"Prédécesseur absent ou non antérieur",IF(OR(AND(F40&lt;&gt;"",IFERROR(VLOOKUP(F40,$A$5:$N$39,14,FALSE),0)=0),AND(G40&lt;&gt;"",IFERROR(VLOOKUP(G40,$A$5:$N$39,14,FALSE),0)=0),AND(H40&lt;&gt;"",IFERROR(VLOOKUP(H40,$A$5:$N$39,14,FALSE),0)=0)),"Prédécesseur non calculable",IF(AND(ISNUMBER(J40),ISNUMBER(N40),N40&gt;J40),"Date cible dépassée",IF(AND(K40="Terminée",L40&lt;&gt;1),"Avancement incohérent",IF(AND(K40&lt;&gt;"Terminée",L40=1),"Statut à vérifier",IF(AND(ISNUMBER(N40),N40&gt;'Paramètres'!$B$6),"Échéance événement dépassée","")))))))))))))))))))))))))</f>
        <v/>
      </c>
      <c r="T40" s="31" t="n"/>
      <c r="U40" s="20" t="n"/>
    </row>
    <row r="41">
      <c r="A41" s="19" t="n"/>
      <c r="B41" s="19" t="n"/>
      <c r="C41" s="20" t="n"/>
      <c r="D41" s="19" t="n"/>
      <c r="E41" s="19" t="n"/>
      <c r="F41" s="19" t="n"/>
      <c r="G41" s="19" t="n"/>
      <c r="H41" s="19" t="n"/>
      <c r="I41" s="21" t="n"/>
      <c r="J41" s="30" t="n"/>
      <c r="K41" s="19" t="n"/>
      <c r="L41" s="23" t="n"/>
      <c r="M41" s="28">
        <f>IF(OR(A41="",I41=""),"",MAX('Paramètres'!$B$5,IF(F41="",0,IFERROR(VLOOKUP(F41,$A$5:$N$40,14,FALSE),0)),IF(G41="",0,IFERROR(VLOOKUP(G41,$A$5:$N$40,14,FALSE),0)),IF(H41="",0,IFERROR(VLOOKUP(H41,$A$5:$N$40,14,FALSE),0))))</f>
        <v/>
      </c>
      <c r="N41" s="28">
        <f>IF(OR(M41="",I41=""),"",IFERROR(M41+I41,""))</f>
        <v/>
      </c>
      <c r="O41" s="28">
        <f>IF(OR(A41="",I41=""),"",IF(COUNTIF($F$42:$F$104,A41)+COUNTIF($G$42:$G$104,A41)+COUNTIF($H$42:$H$104,A41)=0,'Paramètres'!$B$6,IFERROR(AGGREGATE(15,6,$P$42:$P$104/((($F$42:$F$104=A41)+($G$42:$G$104=A41)+($H$42:$H$104=A41))&gt;0),1),'Paramètres'!$B$6)))</f>
        <v/>
      </c>
      <c r="P41" s="28">
        <f>IF(OR(O41="",I41=""),"",IFERROR(O41-I41,""))</f>
        <v/>
      </c>
      <c r="Q41" s="16">
        <f>IF(OR(P41="",M41=""),"",IFERROR(P41-M41,""))</f>
        <v/>
      </c>
      <c r="R41" s="6">
        <f>IF(OR(A41="",Q41=""),"",IF(Q41&lt;='Paramètres'!$B$7,"Oui","Non"))</f>
        <v/>
      </c>
      <c r="S41" s="5">
        <f>IF(A41="",IF(COUNTA(B41:L41,T41:U41)&gt;0,"ID obligatoire",""),IF(B41="","Lot obligatoire",IF(C41="","Tâche obligatoire",IF(D41="","Responsable obligatoire",IF(I41="","Durée obligatoire",IF(NOT(ISNUMBER(I41)),"Durée non numérique",IF(I41&lt;0,"Durée négative",IF(I41&gt;'Paramètres'!$B$8,"Durée au-delà de la limite",IF(K41="","Statut obligatoire",IF(L41="","Avancement obligatoire",IF(NOT(ISNUMBER(L41)),"Avancement non numérique",IF(OR(L41&lt;0,L41&gt;1),"Avancement hors plage",IF(AND(J41&lt;&gt;"",NOT(ISNUMBER(J41))),"Date cible non reconnue",IF(AND(T41&lt;&gt;"",NOT(ISNUMBER(T41))),"Budget non numérique",IF(AND(ISNUMBER(T41),T41&lt;0),"Budget négatif",IF(AND(ISNUMBER(T41),T41&gt;'Paramètres'!$B$9),"Budget au-delà de la limite",IF(COUNTIF($A$5:$A$104,A41)&gt;1,"ID en doublon",IF(OR(F41=A41,G41=A41,H41=A41),"Dépendance circulaire directe",IF(OR(AND(F41&lt;&gt;"",F41=G41),AND(F41&lt;&gt;"",F41=H41),AND(G41&lt;&gt;"",G41=H41)),"Prédécesseur répété",IF(OR(AND(F41&lt;&gt;"",COUNTIF($A$5:$A$40,F41)=0),AND(G41&lt;&gt;"",COUNTIF($A$5:$A$40,G41)=0),AND(H41&lt;&gt;"",COUNTIF($A$5:$A$40,H41)=0)),"Prédécesseur absent ou non antérieur",IF(OR(AND(F41&lt;&gt;"",IFERROR(VLOOKUP(F41,$A$5:$N$40,14,FALSE),0)=0),AND(G41&lt;&gt;"",IFERROR(VLOOKUP(G41,$A$5:$N$40,14,FALSE),0)=0),AND(H41&lt;&gt;"",IFERROR(VLOOKUP(H41,$A$5:$N$40,14,FALSE),0)=0)),"Prédécesseur non calculable",IF(AND(ISNUMBER(J41),ISNUMBER(N41),N41&gt;J41),"Date cible dépassée",IF(AND(K41="Terminée",L41&lt;&gt;1),"Avancement incohérent",IF(AND(K41&lt;&gt;"Terminée",L41=1),"Statut à vérifier",IF(AND(ISNUMBER(N41),N41&gt;'Paramètres'!$B$6),"Échéance événement dépassée","")))))))))))))))))))))))))</f>
        <v/>
      </c>
      <c r="T41" s="31" t="n"/>
      <c r="U41" s="20" t="n"/>
    </row>
    <row r="42">
      <c r="A42" s="19" t="n"/>
      <c r="B42" s="19" t="n"/>
      <c r="C42" s="20" t="n"/>
      <c r="D42" s="19" t="n"/>
      <c r="E42" s="19" t="n"/>
      <c r="F42" s="19" t="n"/>
      <c r="G42" s="19" t="n"/>
      <c r="H42" s="19" t="n"/>
      <c r="I42" s="21" t="n"/>
      <c r="J42" s="30" t="n"/>
      <c r="K42" s="19" t="n"/>
      <c r="L42" s="23" t="n"/>
      <c r="M42" s="29">
        <f>IF(OR(A42="",I42=""),"",MAX('Paramètres'!$B$5,IF(F42="",0,IFERROR(VLOOKUP(F42,$A$5:$N$41,14,FALSE),0)),IF(G42="",0,IFERROR(VLOOKUP(G42,$A$5:$N$41,14,FALSE),0)),IF(H42="",0,IFERROR(VLOOKUP(H42,$A$5:$N$41,14,FALSE),0))))</f>
        <v/>
      </c>
      <c r="N42" s="29">
        <f>IF(OR(M42="",I42=""),"",IFERROR(M42+I42,""))</f>
        <v/>
      </c>
      <c r="O42" s="29">
        <f>IF(OR(A42="",I42=""),"",IF(COUNTIF($F$43:$F$104,A42)+COUNTIF($G$43:$G$104,A42)+COUNTIF($H$43:$H$104,A42)=0,'Paramètres'!$B$6,IFERROR(AGGREGATE(15,6,$P$43:$P$104/((($F$43:$F$104=A42)+($G$43:$G$104=A42)+($H$43:$H$104=A42))&gt;0),1),'Paramètres'!$B$6)))</f>
        <v/>
      </c>
      <c r="P42" s="29">
        <f>IF(OR(O42="",I42=""),"",IFERROR(O42-I42,""))</f>
        <v/>
      </c>
      <c r="Q42" s="18">
        <f>IF(OR(P42="",M42=""),"",IFERROR(P42-M42,""))</f>
        <v/>
      </c>
      <c r="R42" s="9">
        <f>IF(OR(A42="",Q42=""),"",IF(Q42&lt;='Paramètres'!$B$7,"Oui","Non"))</f>
        <v/>
      </c>
      <c r="S42" s="8">
        <f>IF(A42="",IF(COUNTA(B42:L42,T42:U42)&gt;0,"ID obligatoire",""),IF(B42="","Lot obligatoire",IF(C42="","Tâche obligatoire",IF(D42="","Responsable obligatoire",IF(I42="","Durée obligatoire",IF(NOT(ISNUMBER(I42)),"Durée non numérique",IF(I42&lt;0,"Durée négative",IF(I42&gt;'Paramètres'!$B$8,"Durée au-delà de la limite",IF(K42="","Statut obligatoire",IF(L42="","Avancement obligatoire",IF(NOT(ISNUMBER(L42)),"Avancement non numérique",IF(OR(L42&lt;0,L42&gt;1),"Avancement hors plage",IF(AND(J42&lt;&gt;"",NOT(ISNUMBER(J42))),"Date cible non reconnue",IF(AND(T42&lt;&gt;"",NOT(ISNUMBER(T42))),"Budget non numérique",IF(AND(ISNUMBER(T42),T42&lt;0),"Budget négatif",IF(AND(ISNUMBER(T42),T42&gt;'Paramètres'!$B$9),"Budget au-delà de la limite",IF(COUNTIF($A$5:$A$104,A42)&gt;1,"ID en doublon",IF(OR(F42=A42,G42=A42,H42=A42),"Dépendance circulaire directe",IF(OR(AND(F42&lt;&gt;"",F42=G42),AND(F42&lt;&gt;"",F42=H42),AND(G42&lt;&gt;"",G42=H42)),"Prédécesseur répété",IF(OR(AND(F42&lt;&gt;"",COUNTIF($A$5:$A$41,F42)=0),AND(G42&lt;&gt;"",COUNTIF($A$5:$A$41,G42)=0),AND(H42&lt;&gt;"",COUNTIF($A$5:$A$41,H42)=0)),"Prédécesseur absent ou non antérieur",IF(OR(AND(F42&lt;&gt;"",IFERROR(VLOOKUP(F42,$A$5:$N$41,14,FALSE),0)=0),AND(G42&lt;&gt;"",IFERROR(VLOOKUP(G42,$A$5:$N$41,14,FALSE),0)=0),AND(H42&lt;&gt;"",IFERROR(VLOOKUP(H42,$A$5:$N$41,14,FALSE),0)=0)),"Prédécesseur non calculable",IF(AND(ISNUMBER(J42),ISNUMBER(N42),N42&gt;J42),"Date cible dépassée",IF(AND(K42="Terminée",L42&lt;&gt;1),"Avancement incohérent",IF(AND(K42&lt;&gt;"Terminée",L42=1),"Statut à vérifier",IF(AND(ISNUMBER(N42),N42&gt;'Paramètres'!$B$6),"Échéance événement dépassée","")))))))))))))))))))))))))</f>
        <v/>
      </c>
      <c r="T42" s="31" t="n"/>
      <c r="U42" s="20" t="n"/>
    </row>
    <row r="43">
      <c r="A43" s="19" t="n"/>
      <c r="B43" s="19" t="n"/>
      <c r="C43" s="20" t="n"/>
      <c r="D43" s="19" t="n"/>
      <c r="E43" s="19" t="n"/>
      <c r="F43" s="19" t="n"/>
      <c r="G43" s="19" t="n"/>
      <c r="H43" s="19" t="n"/>
      <c r="I43" s="21" t="n"/>
      <c r="J43" s="30" t="n"/>
      <c r="K43" s="19" t="n"/>
      <c r="L43" s="23" t="n"/>
      <c r="M43" s="28">
        <f>IF(OR(A43="",I43=""),"",MAX('Paramètres'!$B$5,IF(F43="",0,IFERROR(VLOOKUP(F43,$A$5:$N$42,14,FALSE),0)),IF(G43="",0,IFERROR(VLOOKUP(G43,$A$5:$N$42,14,FALSE),0)),IF(H43="",0,IFERROR(VLOOKUP(H43,$A$5:$N$42,14,FALSE),0))))</f>
        <v/>
      </c>
      <c r="N43" s="28">
        <f>IF(OR(M43="",I43=""),"",IFERROR(M43+I43,""))</f>
        <v/>
      </c>
      <c r="O43" s="28">
        <f>IF(OR(A43="",I43=""),"",IF(COUNTIF($F$44:$F$104,A43)+COUNTIF($G$44:$G$104,A43)+COUNTIF($H$44:$H$104,A43)=0,'Paramètres'!$B$6,IFERROR(AGGREGATE(15,6,$P$44:$P$104/((($F$44:$F$104=A43)+($G$44:$G$104=A43)+($H$44:$H$104=A43))&gt;0),1),'Paramètres'!$B$6)))</f>
        <v/>
      </c>
      <c r="P43" s="28">
        <f>IF(OR(O43="",I43=""),"",IFERROR(O43-I43,""))</f>
        <v/>
      </c>
      <c r="Q43" s="16">
        <f>IF(OR(P43="",M43=""),"",IFERROR(P43-M43,""))</f>
        <v/>
      </c>
      <c r="R43" s="6">
        <f>IF(OR(A43="",Q43=""),"",IF(Q43&lt;='Paramètres'!$B$7,"Oui","Non"))</f>
        <v/>
      </c>
      <c r="S43" s="5">
        <f>IF(A43="",IF(COUNTA(B43:L43,T43:U43)&gt;0,"ID obligatoire",""),IF(B43="","Lot obligatoire",IF(C43="","Tâche obligatoire",IF(D43="","Responsable obligatoire",IF(I43="","Durée obligatoire",IF(NOT(ISNUMBER(I43)),"Durée non numérique",IF(I43&lt;0,"Durée négative",IF(I43&gt;'Paramètres'!$B$8,"Durée au-delà de la limite",IF(K43="","Statut obligatoire",IF(L43="","Avancement obligatoire",IF(NOT(ISNUMBER(L43)),"Avancement non numérique",IF(OR(L43&lt;0,L43&gt;1),"Avancement hors plage",IF(AND(J43&lt;&gt;"",NOT(ISNUMBER(J43))),"Date cible non reconnue",IF(AND(T43&lt;&gt;"",NOT(ISNUMBER(T43))),"Budget non numérique",IF(AND(ISNUMBER(T43),T43&lt;0),"Budget négatif",IF(AND(ISNUMBER(T43),T43&gt;'Paramètres'!$B$9),"Budget au-delà de la limite",IF(COUNTIF($A$5:$A$104,A43)&gt;1,"ID en doublon",IF(OR(F43=A43,G43=A43,H43=A43),"Dépendance circulaire directe",IF(OR(AND(F43&lt;&gt;"",F43=G43),AND(F43&lt;&gt;"",F43=H43),AND(G43&lt;&gt;"",G43=H43)),"Prédécesseur répété",IF(OR(AND(F43&lt;&gt;"",COUNTIF($A$5:$A$42,F43)=0),AND(G43&lt;&gt;"",COUNTIF($A$5:$A$42,G43)=0),AND(H43&lt;&gt;"",COUNTIF($A$5:$A$42,H43)=0)),"Prédécesseur absent ou non antérieur",IF(OR(AND(F43&lt;&gt;"",IFERROR(VLOOKUP(F43,$A$5:$N$42,14,FALSE),0)=0),AND(G43&lt;&gt;"",IFERROR(VLOOKUP(G43,$A$5:$N$42,14,FALSE),0)=0),AND(H43&lt;&gt;"",IFERROR(VLOOKUP(H43,$A$5:$N$42,14,FALSE),0)=0)),"Prédécesseur non calculable",IF(AND(ISNUMBER(J43),ISNUMBER(N43),N43&gt;J43),"Date cible dépassée",IF(AND(K43="Terminée",L43&lt;&gt;1),"Avancement incohérent",IF(AND(K43&lt;&gt;"Terminée",L43=1),"Statut à vérifier",IF(AND(ISNUMBER(N43),N43&gt;'Paramètres'!$B$6),"Échéance événement dépassée","")))))))))))))))))))))))))</f>
        <v/>
      </c>
      <c r="T43" s="31" t="n"/>
      <c r="U43" s="20" t="n"/>
    </row>
    <row r="44">
      <c r="A44" s="19" t="n"/>
      <c r="B44" s="19" t="n"/>
      <c r="C44" s="20" t="n"/>
      <c r="D44" s="19" t="n"/>
      <c r="E44" s="19" t="n"/>
      <c r="F44" s="19" t="n"/>
      <c r="G44" s="19" t="n"/>
      <c r="H44" s="19" t="n"/>
      <c r="I44" s="21" t="n"/>
      <c r="J44" s="30" t="n"/>
      <c r="K44" s="19" t="n"/>
      <c r="L44" s="23" t="n"/>
      <c r="M44" s="29">
        <f>IF(OR(A44="",I44=""),"",MAX('Paramètres'!$B$5,IF(F44="",0,IFERROR(VLOOKUP(F44,$A$5:$N$43,14,FALSE),0)),IF(G44="",0,IFERROR(VLOOKUP(G44,$A$5:$N$43,14,FALSE),0)),IF(H44="",0,IFERROR(VLOOKUP(H44,$A$5:$N$43,14,FALSE),0))))</f>
        <v/>
      </c>
      <c r="N44" s="29">
        <f>IF(OR(M44="",I44=""),"",IFERROR(M44+I44,""))</f>
        <v/>
      </c>
      <c r="O44" s="29">
        <f>IF(OR(A44="",I44=""),"",IF(COUNTIF($F$45:$F$104,A44)+COUNTIF($G$45:$G$104,A44)+COUNTIF($H$45:$H$104,A44)=0,'Paramètres'!$B$6,IFERROR(AGGREGATE(15,6,$P$45:$P$104/((($F$45:$F$104=A44)+($G$45:$G$104=A44)+($H$45:$H$104=A44))&gt;0),1),'Paramètres'!$B$6)))</f>
        <v/>
      </c>
      <c r="P44" s="29">
        <f>IF(OR(O44="",I44=""),"",IFERROR(O44-I44,""))</f>
        <v/>
      </c>
      <c r="Q44" s="18">
        <f>IF(OR(P44="",M44=""),"",IFERROR(P44-M44,""))</f>
        <v/>
      </c>
      <c r="R44" s="9">
        <f>IF(OR(A44="",Q44=""),"",IF(Q44&lt;='Paramètres'!$B$7,"Oui","Non"))</f>
        <v/>
      </c>
      <c r="S44" s="8">
        <f>IF(A44="",IF(COUNTA(B44:L44,T44:U44)&gt;0,"ID obligatoire",""),IF(B44="","Lot obligatoire",IF(C44="","Tâche obligatoire",IF(D44="","Responsable obligatoire",IF(I44="","Durée obligatoire",IF(NOT(ISNUMBER(I44)),"Durée non numérique",IF(I44&lt;0,"Durée négative",IF(I44&gt;'Paramètres'!$B$8,"Durée au-delà de la limite",IF(K44="","Statut obligatoire",IF(L44="","Avancement obligatoire",IF(NOT(ISNUMBER(L44)),"Avancement non numérique",IF(OR(L44&lt;0,L44&gt;1),"Avancement hors plage",IF(AND(J44&lt;&gt;"",NOT(ISNUMBER(J44))),"Date cible non reconnue",IF(AND(T44&lt;&gt;"",NOT(ISNUMBER(T44))),"Budget non numérique",IF(AND(ISNUMBER(T44),T44&lt;0),"Budget négatif",IF(AND(ISNUMBER(T44),T44&gt;'Paramètres'!$B$9),"Budget au-delà de la limite",IF(COUNTIF($A$5:$A$104,A44)&gt;1,"ID en doublon",IF(OR(F44=A44,G44=A44,H44=A44),"Dépendance circulaire directe",IF(OR(AND(F44&lt;&gt;"",F44=G44),AND(F44&lt;&gt;"",F44=H44),AND(G44&lt;&gt;"",G44=H44)),"Prédécesseur répété",IF(OR(AND(F44&lt;&gt;"",COUNTIF($A$5:$A$43,F44)=0),AND(G44&lt;&gt;"",COUNTIF($A$5:$A$43,G44)=0),AND(H44&lt;&gt;"",COUNTIF($A$5:$A$43,H44)=0)),"Prédécesseur absent ou non antérieur",IF(OR(AND(F44&lt;&gt;"",IFERROR(VLOOKUP(F44,$A$5:$N$43,14,FALSE),0)=0),AND(G44&lt;&gt;"",IFERROR(VLOOKUP(G44,$A$5:$N$43,14,FALSE),0)=0),AND(H44&lt;&gt;"",IFERROR(VLOOKUP(H44,$A$5:$N$43,14,FALSE),0)=0)),"Prédécesseur non calculable",IF(AND(ISNUMBER(J44),ISNUMBER(N44),N44&gt;J44),"Date cible dépassée",IF(AND(K44="Terminée",L44&lt;&gt;1),"Avancement incohérent",IF(AND(K44&lt;&gt;"Terminée",L44=1),"Statut à vérifier",IF(AND(ISNUMBER(N44),N44&gt;'Paramètres'!$B$6),"Échéance événement dépassée","")))))))))))))))))))))))))</f>
        <v/>
      </c>
      <c r="T44" s="31" t="n"/>
      <c r="U44" s="20" t="n"/>
    </row>
    <row r="45">
      <c r="A45" s="19" t="n"/>
      <c r="B45" s="19" t="n"/>
      <c r="C45" s="20" t="n"/>
      <c r="D45" s="19" t="n"/>
      <c r="E45" s="19" t="n"/>
      <c r="F45" s="19" t="n"/>
      <c r="G45" s="19" t="n"/>
      <c r="H45" s="19" t="n"/>
      <c r="I45" s="21" t="n"/>
      <c r="J45" s="30" t="n"/>
      <c r="K45" s="19" t="n"/>
      <c r="L45" s="23" t="n"/>
      <c r="M45" s="28">
        <f>IF(OR(A45="",I45=""),"",MAX('Paramètres'!$B$5,IF(F45="",0,IFERROR(VLOOKUP(F45,$A$5:$N$44,14,FALSE),0)),IF(G45="",0,IFERROR(VLOOKUP(G45,$A$5:$N$44,14,FALSE),0)),IF(H45="",0,IFERROR(VLOOKUP(H45,$A$5:$N$44,14,FALSE),0))))</f>
        <v/>
      </c>
      <c r="N45" s="28">
        <f>IF(OR(M45="",I45=""),"",IFERROR(M45+I45,""))</f>
        <v/>
      </c>
      <c r="O45" s="28">
        <f>IF(OR(A45="",I45=""),"",IF(COUNTIF($F$46:$F$104,A45)+COUNTIF($G$46:$G$104,A45)+COUNTIF($H$46:$H$104,A45)=0,'Paramètres'!$B$6,IFERROR(AGGREGATE(15,6,$P$46:$P$104/((($F$46:$F$104=A45)+($G$46:$G$104=A45)+($H$46:$H$104=A45))&gt;0),1),'Paramètres'!$B$6)))</f>
        <v/>
      </c>
      <c r="P45" s="28">
        <f>IF(OR(O45="",I45=""),"",IFERROR(O45-I45,""))</f>
        <v/>
      </c>
      <c r="Q45" s="16">
        <f>IF(OR(P45="",M45=""),"",IFERROR(P45-M45,""))</f>
        <v/>
      </c>
      <c r="R45" s="6">
        <f>IF(OR(A45="",Q45=""),"",IF(Q45&lt;='Paramètres'!$B$7,"Oui","Non"))</f>
        <v/>
      </c>
      <c r="S45" s="5">
        <f>IF(A45="",IF(COUNTA(B45:L45,T45:U45)&gt;0,"ID obligatoire",""),IF(B45="","Lot obligatoire",IF(C45="","Tâche obligatoire",IF(D45="","Responsable obligatoire",IF(I45="","Durée obligatoire",IF(NOT(ISNUMBER(I45)),"Durée non numérique",IF(I45&lt;0,"Durée négative",IF(I45&gt;'Paramètres'!$B$8,"Durée au-delà de la limite",IF(K45="","Statut obligatoire",IF(L45="","Avancement obligatoire",IF(NOT(ISNUMBER(L45)),"Avancement non numérique",IF(OR(L45&lt;0,L45&gt;1),"Avancement hors plage",IF(AND(J45&lt;&gt;"",NOT(ISNUMBER(J45))),"Date cible non reconnue",IF(AND(T45&lt;&gt;"",NOT(ISNUMBER(T45))),"Budget non numérique",IF(AND(ISNUMBER(T45),T45&lt;0),"Budget négatif",IF(AND(ISNUMBER(T45),T45&gt;'Paramètres'!$B$9),"Budget au-delà de la limite",IF(COUNTIF($A$5:$A$104,A45)&gt;1,"ID en doublon",IF(OR(F45=A45,G45=A45,H45=A45),"Dépendance circulaire directe",IF(OR(AND(F45&lt;&gt;"",F45=G45),AND(F45&lt;&gt;"",F45=H45),AND(G45&lt;&gt;"",G45=H45)),"Prédécesseur répété",IF(OR(AND(F45&lt;&gt;"",COUNTIF($A$5:$A$44,F45)=0),AND(G45&lt;&gt;"",COUNTIF($A$5:$A$44,G45)=0),AND(H45&lt;&gt;"",COUNTIF($A$5:$A$44,H45)=0)),"Prédécesseur absent ou non antérieur",IF(OR(AND(F45&lt;&gt;"",IFERROR(VLOOKUP(F45,$A$5:$N$44,14,FALSE),0)=0),AND(G45&lt;&gt;"",IFERROR(VLOOKUP(G45,$A$5:$N$44,14,FALSE),0)=0),AND(H45&lt;&gt;"",IFERROR(VLOOKUP(H45,$A$5:$N$44,14,FALSE),0)=0)),"Prédécesseur non calculable",IF(AND(ISNUMBER(J45),ISNUMBER(N45),N45&gt;J45),"Date cible dépassée",IF(AND(K45="Terminée",L45&lt;&gt;1),"Avancement incohérent",IF(AND(K45&lt;&gt;"Terminée",L45=1),"Statut à vérifier",IF(AND(ISNUMBER(N45),N45&gt;'Paramètres'!$B$6),"Échéance événement dépassée","")))))))))))))))))))))))))</f>
        <v/>
      </c>
      <c r="T45" s="31" t="n"/>
      <c r="U45" s="20" t="n"/>
    </row>
    <row r="46">
      <c r="A46" s="19" t="n"/>
      <c r="B46" s="19" t="n"/>
      <c r="C46" s="20" t="n"/>
      <c r="D46" s="19" t="n"/>
      <c r="E46" s="19" t="n"/>
      <c r="F46" s="19" t="n"/>
      <c r="G46" s="19" t="n"/>
      <c r="H46" s="19" t="n"/>
      <c r="I46" s="21" t="n"/>
      <c r="J46" s="30" t="n"/>
      <c r="K46" s="19" t="n"/>
      <c r="L46" s="23" t="n"/>
      <c r="M46" s="29">
        <f>IF(OR(A46="",I46=""),"",MAX('Paramètres'!$B$5,IF(F46="",0,IFERROR(VLOOKUP(F46,$A$5:$N$45,14,FALSE),0)),IF(G46="",0,IFERROR(VLOOKUP(G46,$A$5:$N$45,14,FALSE),0)),IF(H46="",0,IFERROR(VLOOKUP(H46,$A$5:$N$45,14,FALSE),0))))</f>
        <v/>
      </c>
      <c r="N46" s="29">
        <f>IF(OR(M46="",I46=""),"",IFERROR(M46+I46,""))</f>
        <v/>
      </c>
      <c r="O46" s="29">
        <f>IF(OR(A46="",I46=""),"",IF(COUNTIF($F$47:$F$104,A46)+COUNTIF($G$47:$G$104,A46)+COUNTIF($H$47:$H$104,A46)=0,'Paramètres'!$B$6,IFERROR(AGGREGATE(15,6,$P$47:$P$104/((($F$47:$F$104=A46)+($G$47:$G$104=A46)+($H$47:$H$104=A46))&gt;0),1),'Paramètres'!$B$6)))</f>
        <v/>
      </c>
      <c r="P46" s="29">
        <f>IF(OR(O46="",I46=""),"",IFERROR(O46-I46,""))</f>
        <v/>
      </c>
      <c r="Q46" s="18">
        <f>IF(OR(P46="",M46=""),"",IFERROR(P46-M46,""))</f>
        <v/>
      </c>
      <c r="R46" s="9">
        <f>IF(OR(A46="",Q46=""),"",IF(Q46&lt;='Paramètres'!$B$7,"Oui","Non"))</f>
        <v/>
      </c>
      <c r="S46" s="8">
        <f>IF(A46="",IF(COUNTA(B46:L46,T46:U46)&gt;0,"ID obligatoire",""),IF(B46="","Lot obligatoire",IF(C46="","Tâche obligatoire",IF(D46="","Responsable obligatoire",IF(I46="","Durée obligatoire",IF(NOT(ISNUMBER(I46)),"Durée non numérique",IF(I46&lt;0,"Durée négative",IF(I46&gt;'Paramètres'!$B$8,"Durée au-delà de la limite",IF(K46="","Statut obligatoire",IF(L46="","Avancement obligatoire",IF(NOT(ISNUMBER(L46)),"Avancement non numérique",IF(OR(L46&lt;0,L46&gt;1),"Avancement hors plage",IF(AND(J46&lt;&gt;"",NOT(ISNUMBER(J46))),"Date cible non reconnue",IF(AND(T46&lt;&gt;"",NOT(ISNUMBER(T46))),"Budget non numérique",IF(AND(ISNUMBER(T46),T46&lt;0),"Budget négatif",IF(AND(ISNUMBER(T46),T46&gt;'Paramètres'!$B$9),"Budget au-delà de la limite",IF(COUNTIF($A$5:$A$104,A46)&gt;1,"ID en doublon",IF(OR(F46=A46,G46=A46,H46=A46),"Dépendance circulaire directe",IF(OR(AND(F46&lt;&gt;"",F46=G46),AND(F46&lt;&gt;"",F46=H46),AND(G46&lt;&gt;"",G46=H46)),"Prédécesseur répété",IF(OR(AND(F46&lt;&gt;"",COUNTIF($A$5:$A$45,F46)=0),AND(G46&lt;&gt;"",COUNTIF($A$5:$A$45,G46)=0),AND(H46&lt;&gt;"",COUNTIF($A$5:$A$45,H46)=0)),"Prédécesseur absent ou non antérieur",IF(OR(AND(F46&lt;&gt;"",IFERROR(VLOOKUP(F46,$A$5:$N$45,14,FALSE),0)=0),AND(G46&lt;&gt;"",IFERROR(VLOOKUP(G46,$A$5:$N$45,14,FALSE),0)=0),AND(H46&lt;&gt;"",IFERROR(VLOOKUP(H46,$A$5:$N$45,14,FALSE),0)=0)),"Prédécesseur non calculable",IF(AND(ISNUMBER(J46),ISNUMBER(N46),N46&gt;J46),"Date cible dépassée",IF(AND(K46="Terminée",L46&lt;&gt;1),"Avancement incohérent",IF(AND(K46&lt;&gt;"Terminée",L46=1),"Statut à vérifier",IF(AND(ISNUMBER(N46),N46&gt;'Paramètres'!$B$6),"Échéance événement dépassée","")))))))))))))))))))))))))</f>
        <v/>
      </c>
      <c r="T46" s="31" t="n"/>
      <c r="U46" s="20" t="n"/>
    </row>
    <row r="47">
      <c r="A47" s="19" t="n"/>
      <c r="B47" s="19" t="n"/>
      <c r="C47" s="20" t="n"/>
      <c r="D47" s="19" t="n"/>
      <c r="E47" s="19" t="n"/>
      <c r="F47" s="19" t="n"/>
      <c r="G47" s="19" t="n"/>
      <c r="H47" s="19" t="n"/>
      <c r="I47" s="21" t="n"/>
      <c r="J47" s="30" t="n"/>
      <c r="K47" s="19" t="n"/>
      <c r="L47" s="23" t="n"/>
      <c r="M47" s="28">
        <f>IF(OR(A47="",I47=""),"",MAX('Paramètres'!$B$5,IF(F47="",0,IFERROR(VLOOKUP(F47,$A$5:$N$46,14,FALSE),0)),IF(G47="",0,IFERROR(VLOOKUP(G47,$A$5:$N$46,14,FALSE),0)),IF(H47="",0,IFERROR(VLOOKUP(H47,$A$5:$N$46,14,FALSE),0))))</f>
        <v/>
      </c>
      <c r="N47" s="28">
        <f>IF(OR(M47="",I47=""),"",IFERROR(M47+I47,""))</f>
        <v/>
      </c>
      <c r="O47" s="28">
        <f>IF(OR(A47="",I47=""),"",IF(COUNTIF($F$48:$F$104,A47)+COUNTIF($G$48:$G$104,A47)+COUNTIF($H$48:$H$104,A47)=0,'Paramètres'!$B$6,IFERROR(AGGREGATE(15,6,$P$48:$P$104/((($F$48:$F$104=A47)+($G$48:$G$104=A47)+($H$48:$H$104=A47))&gt;0),1),'Paramètres'!$B$6)))</f>
        <v/>
      </c>
      <c r="P47" s="28">
        <f>IF(OR(O47="",I47=""),"",IFERROR(O47-I47,""))</f>
        <v/>
      </c>
      <c r="Q47" s="16">
        <f>IF(OR(P47="",M47=""),"",IFERROR(P47-M47,""))</f>
        <v/>
      </c>
      <c r="R47" s="6">
        <f>IF(OR(A47="",Q47=""),"",IF(Q47&lt;='Paramètres'!$B$7,"Oui","Non"))</f>
        <v/>
      </c>
      <c r="S47" s="5">
        <f>IF(A47="",IF(COUNTA(B47:L47,T47:U47)&gt;0,"ID obligatoire",""),IF(B47="","Lot obligatoire",IF(C47="","Tâche obligatoire",IF(D47="","Responsable obligatoire",IF(I47="","Durée obligatoire",IF(NOT(ISNUMBER(I47)),"Durée non numérique",IF(I47&lt;0,"Durée négative",IF(I47&gt;'Paramètres'!$B$8,"Durée au-delà de la limite",IF(K47="","Statut obligatoire",IF(L47="","Avancement obligatoire",IF(NOT(ISNUMBER(L47)),"Avancement non numérique",IF(OR(L47&lt;0,L47&gt;1),"Avancement hors plage",IF(AND(J47&lt;&gt;"",NOT(ISNUMBER(J47))),"Date cible non reconnue",IF(AND(T47&lt;&gt;"",NOT(ISNUMBER(T47))),"Budget non numérique",IF(AND(ISNUMBER(T47),T47&lt;0),"Budget négatif",IF(AND(ISNUMBER(T47),T47&gt;'Paramètres'!$B$9),"Budget au-delà de la limite",IF(COUNTIF($A$5:$A$104,A47)&gt;1,"ID en doublon",IF(OR(F47=A47,G47=A47,H47=A47),"Dépendance circulaire directe",IF(OR(AND(F47&lt;&gt;"",F47=G47),AND(F47&lt;&gt;"",F47=H47),AND(G47&lt;&gt;"",G47=H47)),"Prédécesseur répété",IF(OR(AND(F47&lt;&gt;"",COUNTIF($A$5:$A$46,F47)=0),AND(G47&lt;&gt;"",COUNTIF($A$5:$A$46,G47)=0),AND(H47&lt;&gt;"",COUNTIF($A$5:$A$46,H47)=0)),"Prédécesseur absent ou non antérieur",IF(OR(AND(F47&lt;&gt;"",IFERROR(VLOOKUP(F47,$A$5:$N$46,14,FALSE),0)=0),AND(G47&lt;&gt;"",IFERROR(VLOOKUP(G47,$A$5:$N$46,14,FALSE),0)=0),AND(H47&lt;&gt;"",IFERROR(VLOOKUP(H47,$A$5:$N$46,14,FALSE),0)=0)),"Prédécesseur non calculable",IF(AND(ISNUMBER(J47),ISNUMBER(N47),N47&gt;J47),"Date cible dépassée",IF(AND(K47="Terminée",L47&lt;&gt;1),"Avancement incohérent",IF(AND(K47&lt;&gt;"Terminée",L47=1),"Statut à vérifier",IF(AND(ISNUMBER(N47),N47&gt;'Paramètres'!$B$6),"Échéance événement dépassée","")))))))))))))))))))))))))</f>
        <v/>
      </c>
      <c r="T47" s="31" t="n"/>
      <c r="U47" s="20" t="n"/>
    </row>
    <row r="48">
      <c r="A48" s="19" t="n"/>
      <c r="B48" s="19" t="n"/>
      <c r="C48" s="20" t="n"/>
      <c r="D48" s="19" t="n"/>
      <c r="E48" s="19" t="n"/>
      <c r="F48" s="19" t="n"/>
      <c r="G48" s="19" t="n"/>
      <c r="H48" s="19" t="n"/>
      <c r="I48" s="21" t="n"/>
      <c r="J48" s="30" t="n"/>
      <c r="K48" s="19" t="n"/>
      <c r="L48" s="23" t="n"/>
      <c r="M48" s="29">
        <f>IF(OR(A48="",I48=""),"",MAX('Paramètres'!$B$5,IF(F48="",0,IFERROR(VLOOKUP(F48,$A$5:$N$47,14,FALSE),0)),IF(G48="",0,IFERROR(VLOOKUP(G48,$A$5:$N$47,14,FALSE),0)),IF(H48="",0,IFERROR(VLOOKUP(H48,$A$5:$N$47,14,FALSE),0))))</f>
        <v/>
      </c>
      <c r="N48" s="29">
        <f>IF(OR(M48="",I48=""),"",IFERROR(M48+I48,""))</f>
        <v/>
      </c>
      <c r="O48" s="29">
        <f>IF(OR(A48="",I48=""),"",IF(COUNTIF($F$49:$F$104,A48)+COUNTIF($G$49:$G$104,A48)+COUNTIF($H$49:$H$104,A48)=0,'Paramètres'!$B$6,IFERROR(AGGREGATE(15,6,$P$49:$P$104/((($F$49:$F$104=A48)+($G$49:$G$104=A48)+($H$49:$H$104=A48))&gt;0),1),'Paramètres'!$B$6)))</f>
        <v/>
      </c>
      <c r="P48" s="29">
        <f>IF(OR(O48="",I48=""),"",IFERROR(O48-I48,""))</f>
        <v/>
      </c>
      <c r="Q48" s="18">
        <f>IF(OR(P48="",M48=""),"",IFERROR(P48-M48,""))</f>
        <v/>
      </c>
      <c r="R48" s="9">
        <f>IF(OR(A48="",Q48=""),"",IF(Q48&lt;='Paramètres'!$B$7,"Oui","Non"))</f>
        <v/>
      </c>
      <c r="S48" s="8">
        <f>IF(A48="",IF(COUNTA(B48:L48,T48:U48)&gt;0,"ID obligatoire",""),IF(B48="","Lot obligatoire",IF(C48="","Tâche obligatoire",IF(D48="","Responsable obligatoire",IF(I48="","Durée obligatoire",IF(NOT(ISNUMBER(I48)),"Durée non numérique",IF(I48&lt;0,"Durée négative",IF(I48&gt;'Paramètres'!$B$8,"Durée au-delà de la limite",IF(K48="","Statut obligatoire",IF(L48="","Avancement obligatoire",IF(NOT(ISNUMBER(L48)),"Avancement non numérique",IF(OR(L48&lt;0,L48&gt;1),"Avancement hors plage",IF(AND(J48&lt;&gt;"",NOT(ISNUMBER(J48))),"Date cible non reconnue",IF(AND(T48&lt;&gt;"",NOT(ISNUMBER(T48))),"Budget non numérique",IF(AND(ISNUMBER(T48),T48&lt;0),"Budget négatif",IF(AND(ISNUMBER(T48),T48&gt;'Paramètres'!$B$9),"Budget au-delà de la limite",IF(COUNTIF($A$5:$A$104,A48)&gt;1,"ID en doublon",IF(OR(F48=A48,G48=A48,H48=A48),"Dépendance circulaire directe",IF(OR(AND(F48&lt;&gt;"",F48=G48),AND(F48&lt;&gt;"",F48=H48),AND(G48&lt;&gt;"",G48=H48)),"Prédécesseur répété",IF(OR(AND(F48&lt;&gt;"",COUNTIF($A$5:$A$47,F48)=0),AND(G48&lt;&gt;"",COUNTIF($A$5:$A$47,G48)=0),AND(H48&lt;&gt;"",COUNTIF($A$5:$A$47,H48)=0)),"Prédécesseur absent ou non antérieur",IF(OR(AND(F48&lt;&gt;"",IFERROR(VLOOKUP(F48,$A$5:$N$47,14,FALSE),0)=0),AND(G48&lt;&gt;"",IFERROR(VLOOKUP(G48,$A$5:$N$47,14,FALSE),0)=0),AND(H48&lt;&gt;"",IFERROR(VLOOKUP(H48,$A$5:$N$47,14,FALSE),0)=0)),"Prédécesseur non calculable",IF(AND(ISNUMBER(J48),ISNUMBER(N48),N48&gt;J48),"Date cible dépassée",IF(AND(K48="Terminée",L48&lt;&gt;1),"Avancement incohérent",IF(AND(K48&lt;&gt;"Terminée",L48=1),"Statut à vérifier",IF(AND(ISNUMBER(N48),N48&gt;'Paramètres'!$B$6),"Échéance événement dépassée","")))))))))))))))))))))))))</f>
        <v/>
      </c>
      <c r="T48" s="31" t="n"/>
      <c r="U48" s="20" t="n"/>
    </row>
    <row r="49">
      <c r="A49" s="19" t="n"/>
      <c r="B49" s="19" t="n"/>
      <c r="C49" s="20" t="n"/>
      <c r="D49" s="19" t="n"/>
      <c r="E49" s="19" t="n"/>
      <c r="F49" s="19" t="n"/>
      <c r="G49" s="19" t="n"/>
      <c r="H49" s="19" t="n"/>
      <c r="I49" s="21" t="n"/>
      <c r="J49" s="30" t="n"/>
      <c r="K49" s="19" t="n"/>
      <c r="L49" s="23" t="n"/>
      <c r="M49" s="28">
        <f>IF(OR(A49="",I49=""),"",MAX('Paramètres'!$B$5,IF(F49="",0,IFERROR(VLOOKUP(F49,$A$5:$N$48,14,FALSE),0)),IF(G49="",0,IFERROR(VLOOKUP(G49,$A$5:$N$48,14,FALSE),0)),IF(H49="",0,IFERROR(VLOOKUP(H49,$A$5:$N$48,14,FALSE),0))))</f>
        <v/>
      </c>
      <c r="N49" s="28">
        <f>IF(OR(M49="",I49=""),"",IFERROR(M49+I49,""))</f>
        <v/>
      </c>
      <c r="O49" s="28">
        <f>IF(OR(A49="",I49=""),"",IF(COUNTIF($F$50:$F$104,A49)+COUNTIF($G$50:$G$104,A49)+COUNTIF($H$50:$H$104,A49)=0,'Paramètres'!$B$6,IFERROR(AGGREGATE(15,6,$P$50:$P$104/((($F$50:$F$104=A49)+($G$50:$G$104=A49)+($H$50:$H$104=A49))&gt;0),1),'Paramètres'!$B$6)))</f>
        <v/>
      </c>
      <c r="P49" s="28">
        <f>IF(OR(O49="",I49=""),"",IFERROR(O49-I49,""))</f>
        <v/>
      </c>
      <c r="Q49" s="16">
        <f>IF(OR(P49="",M49=""),"",IFERROR(P49-M49,""))</f>
        <v/>
      </c>
      <c r="R49" s="6">
        <f>IF(OR(A49="",Q49=""),"",IF(Q49&lt;='Paramètres'!$B$7,"Oui","Non"))</f>
        <v/>
      </c>
      <c r="S49" s="5">
        <f>IF(A49="",IF(COUNTA(B49:L49,T49:U49)&gt;0,"ID obligatoire",""),IF(B49="","Lot obligatoire",IF(C49="","Tâche obligatoire",IF(D49="","Responsable obligatoire",IF(I49="","Durée obligatoire",IF(NOT(ISNUMBER(I49)),"Durée non numérique",IF(I49&lt;0,"Durée négative",IF(I49&gt;'Paramètres'!$B$8,"Durée au-delà de la limite",IF(K49="","Statut obligatoire",IF(L49="","Avancement obligatoire",IF(NOT(ISNUMBER(L49)),"Avancement non numérique",IF(OR(L49&lt;0,L49&gt;1),"Avancement hors plage",IF(AND(J49&lt;&gt;"",NOT(ISNUMBER(J49))),"Date cible non reconnue",IF(AND(T49&lt;&gt;"",NOT(ISNUMBER(T49))),"Budget non numérique",IF(AND(ISNUMBER(T49),T49&lt;0),"Budget négatif",IF(AND(ISNUMBER(T49),T49&gt;'Paramètres'!$B$9),"Budget au-delà de la limite",IF(COUNTIF($A$5:$A$104,A49)&gt;1,"ID en doublon",IF(OR(F49=A49,G49=A49,H49=A49),"Dépendance circulaire directe",IF(OR(AND(F49&lt;&gt;"",F49=G49),AND(F49&lt;&gt;"",F49=H49),AND(G49&lt;&gt;"",G49=H49)),"Prédécesseur répété",IF(OR(AND(F49&lt;&gt;"",COUNTIF($A$5:$A$48,F49)=0),AND(G49&lt;&gt;"",COUNTIF($A$5:$A$48,G49)=0),AND(H49&lt;&gt;"",COUNTIF($A$5:$A$48,H49)=0)),"Prédécesseur absent ou non antérieur",IF(OR(AND(F49&lt;&gt;"",IFERROR(VLOOKUP(F49,$A$5:$N$48,14,FALSE),0)=0),AND(G49&lt;&gt;"",IFERROR(VLOOKUP(G49,$A$5:$N$48,14,FALSE),0)=0),AND(H49&lt;&gt;"",IFERROR(VLOOKUP(H49,$A$5:$N$48,14,FALSE),0)=0)),"Prédécesseur non calculable",IF(AND(ISNUMBER(J49),ISNUMBER(N49),N49&gt;J49),"Date cible dépassée",IF(AND(K49="Terminée",L49&lt;&gt;1),"Avancement incohérent",IF(AND(K49&lt;&gt;"Terminée",L49=1),"Statut à vérifier",IF(AND(ISNUMBER(N49),N49&gt;'Paramètres'!$B$6),"Échéance événement dépassée","")))))))))))))))))))))))))</f>
        <v/>
      </c>
      <c r="T49" s="31" t="n"/>
      <c r="U49" s="20" t="n"/>
    </row>
    <row r="50">
      <c r="A50" s="19" t="n"/>
      <c r="B50" s="19" t="n"/>
      <c r="C50" s="20" t="n"/>
      <c r="D50" s="19" t="n"/>
      <c r="E50" s="19" t="n"/>
      <c r="F50" s="19" t="n"/>
      <c r="G50" s="19" t="n"/>
      <c r="H50" s="19" t="n"/>
      <c r="I50" s="21" t="n"/>
      <c r="J50" s="30" t="n"/>
      <c r="K50" s="19" t="n"/>
      <c r="L50" s="23" t="n"/>
      <c r="M50" s="29">
        <f>IF(OR(A50="",I50=""),"",MAX('Paramètres'!$B$5,IF(F50="",0,IFERROR(VLOOKUP(F50,$A$5:$N$49,14,FALSE),0)),IF(G50="",0,IFERROR(VLOOKUP(G50,$A$5:$N$49,14,FALSE),0)),IF(H50="",0,IFERROR(VLOOKUP(H50,$A$5:$N$49,14,FALSE),0))))</f>
        <v/>
      </c>
      <c r="N50" s="29">
        <f>IF(OR(M50="",I50=""),"",IFERROR(M50+I50,""))</f>
        <v/>
      </c>
      <c r="O50" s="29">
        <f>IF(OR(A50="",I50=""),"",IF(COUNTIF($F$51:$F$104,A50)+COUNTIF($G$51:$G$104,A50)+COUNTIF($H$51:$H$104,A50)=0,'Paramètres'!$B$6,IFERROR(AGGREGATE(15,6,$P$51:$P$104/((($F$51:$F$104=A50)+($G$51:$G$104=A50)+($H$51:$H$104=A50))&gt;0),1),'Paramètres'!$B$6)))</f>
        <v/>
      </c>
      <c r="P50" s="29">
        <f>IF(OR(O50="",I50=""),"",IFERROR(O50-I50,""))</f>
        <v/>
      </c>
      <c r="Q50" s="18">
        <f>IF(OR(P50="",M50=""),"",IFERROR(P50-M50,""))</f>
        <v/>
      </c>
      <c r="R50" s="9">
        <f>IF(OR(A50="",Q50=""),"",IF(Q50&lt;='Paramètres'!$B$7,"Oui","Non"))</f>
        <v/>
      </c>
      <c r="S50" s="8">
        <f>IF(A50="",IF(COUNTA(B50:L50,T50:U50)&gt;0,"ID obligatoire",""),IF(B50="","Lot obligatoire",IF(C50="","Tâche obligatoire",IF(D50="","Responsable obligatoire",IF(I50="","Durée obligatoire",IF(NOT(ISNUMBER(I50)),"Durée non numérique",IF(I50&lt;0,"Durée négative",IF(I50&gt;'Paramètres'!$B$8,"Durée au-delà de la limite",IF(K50="","Statut obligatoire",IF(L50="","Avancement obligatoire",IF(NOT(ISNUMBER(L50)),"Avancement non numérique",IF(OR(L50&lt;0,L50&gt;1),"Avancement hors plage",IF(AND(J50&lt;&gt;"",NOT(ISNUMBER(J50))),"Date cible non reconnue",IF(AND(T50&lt;&gt;"",NOT(ISNUMBER(T50))),"Budget non numérique",IF(AND(ISNUMBER(T50),T50&lt;0),"Budget négatif",IF(AND(ISNUMBER(T50),T50&gt;'Paramètres'!$B$9),"Budget au-delà de la limite",IF(COUNTIF($A$5:$A$104,A50)&gt;1,"ID en doublon",IF(OR(F50=A50,G50=A50,H50=A50),"Dépendance circulaire directe",IF(OR(AND(F50&lt;&gt;"",F50=G50),AND(F50&lt;&gt;"",F50=H50),AND(G50&lt;&gt;"",G50=H50)),"Prédécesseur répété",IF(OR(AND(F50&lt;&gt;"",COUNTIF($A$5:$A$49,F50)=0),AND(G50&lt;&gt;"",COUNTIF($A$5:$A$49,G50)=0),AND(H50&lt;&gt;"",COUNTIF($A$5:$A$49,H50)=0)),"Prédécesseur absent ou non antérieur",IF(OR(AND(F50&lt;&gt;"",IFERROR(VLOOKUP(F50,$A$5:$N$49,14,FALSE),0)=0),AND(G50&lt;&gt;"",IFERROR(VLOOKUP(G50,$A$5:$N$49,14,FALSE),0)=0),AND(H50&lt;&gt;"",IFERROR(VLOOKUP(H50,$A$5:$N$49,14,FALSE),0)=0)),"Prédécesseur non calculable",IF(AND(ISNUMBER(J50),ISNUMBER(N50),N50&gt;J50),"Date cible dépassée",IF(AND(K50="Terminée",L50&lt;&gt;1),"Avancement incohérent",IF(AND(K50&lt;&gt;"Terminée",L50=1),"Statut à vérifier",IF(AND(ISNUMBER(N50),N50&gt;'Paramètres'!$B$6),"Échéance événement dépassée","")))))))))))))))))))))))))</f>
        <v/>
      </c>
      <c r="T50" s="31" t="n"/>
      <c r="U50" s="20" t="n"/>
    </row>
    <row r="51">
      <c r="A51" s="19" t="n"/>
      <c r="B51" s="19" t="n"/>
      <c r="C51" s="20" t="n"/>
      <c r="D51" s="19" t="n"/>
      <c r="E51" s="19" t="n"/>
      <c r="F51" s="19" t="n"/>
      <c r="G51" s="19" t="n"/>
      <c r="H51" s="19" t="n"/>
      <c r="I51" s="21" t="n"/>
      <c r="J51" s="30" t="n"/>
      <c r="K51" s="19" t="n"/>
      <c r="L51" s="23" t="n"/>
      <c r="M51" s="28">
        <f>IF(OR(A51="",I51=""),"",MAX('Paramètres'!$B$5,IF(F51="",0,IFERROR(VLOOKUP(F51,$A$5:$N$50,14,FALSE),0)),IF(G51="",0,IFERROR(VLOOKUP(G51,$A$5:$N$50,14,FALSE),0)),IF(H51="",0,IFERROR(VLOOKUP(H51,$A$5:$N$50,14,FALSE),0))))</f>
        <v/>
      </c>
      <c r="N51" s="28">
        <f>IF(OR(M51="",I51=""),"",IFERROR(M51+I51,""))</f>
        <v/>
      </c>
      <c r="O51" s="28">
        <f>IF(OR(A51="",I51=""),"",IF(COUNTIF($F$52:$F$104,A51)+COUNTIF($G$52:$G$104,A51)+COUNTIF($H$52:$H$104,A51)=0,'Paramètres'!$B$6,IFERROR(AGGREGATE(15,6,$P$52:$P$104/((($F$52:$F$104=A51)+($G$52:$G$104=A51)+($H$52:$H$104=A51))&gt;0),1),'Paramètres'!$B$6)))</f>
        <v/>
      </c>
      <c r="P51" s="28">
        <f>IF(OR(O51="",I51=""),"",IFERROR(O51-I51,""))</f>
        <v/>
      </c>
      <c r="Q51" s="16">
        <f>IF(OR(P51="",M51=""),"",IFERROR(P51-M51,""))</f>
        <v/>
      </c>
      <c r="R51" s="6">
        <f>IF(OR(A51="",Q51=""),"",IF(Q51&lt;='Paramètres'!$B$7,"Oui","Non"))</f>
        <v/>
      </c>
      <c r="S51" s="5">
        <f>IF(A51="",IF(COUNTA(B51:L51,T51:U51)&gt;0,"ID obligatoire",""),IF(B51="","Lot obligatoire",IF(C51="","Tâche obligatoire",IF(D51="","Responsable obligatoire",IF(I51="","Durée obligatoire",IF(NOT(ISNUMBER(I51)),"Durée non numérique",IF(I51&lt;0,"Durée négative",IF(I51&gt;'Paramètres'!$B$8,"Durée au-delà de la limite",IF(K51="","Statut obligatoire",IF(L51="","Avancement obligatoire",IF(NOT(ISNUMBER(L51)),"Avancement non numérique",IF(OR(L51&lt;0,L51&gt;1),"Avancement hors plage",IF(AND(J51&lt;&gt;"",NOT(ISNUMBER(J51))),"Date cible non reconnue",IF(AND(T51&lt;&gt;"",NOT(ISNUMBER(T51))),"Budget non numérique",IF(AND(ISNUMBER(T51),T51&lt;0),"Budget négatif",IF(AND(ISNUMBER(T51),T51&gt;'Paramètres'!$B$9),"Budget au-delà de la limite",IF(COUNTIF($A$5:$A$104,A51)&gt;1,"ID en doublon",IF(OR(F51=A51,G51=A51,H51=A51),"Dépendance circulaire directe",IF(OR(AND(F51&lt;&gt;"",F51=G51),AND(F51&lt;&gt;"",F51=H51),AND(G51&lt;&gt;"",G51=H51)),"Prédécesseur répété",IF(OR(AND(F51&lt;&gt;"",COUNTIF($A$5:$A$50,F51)=0),AND(G51&lt;&gt;"",COUNTIF($A$5:$A$50,G51)=0),AND(H51&lt;&gt;"",COUNTIF($A$5:$A$50,H51)=0)),"Prédécesseur absent ou non antérieur",IF(OR(AND(F51&lt;&gt;"",IFERROR(VLOOKUP(F51,$A$5:$N$50,14,FALSE),0)=0),AND(G51&lt;&gt;"",IFERROR(VLOOKUP(G51,$A$5:$N$50,14,FALSE),0)=0),AND(H51&lt;&gt;"",IFERROR(VLOOKUP(H51,$A$5:$N$50,14,FALSE),0)=0)),"Prédécesseur non calculable",IF(AND(ISNUMBER(J51),ISNUMBER(N51),N51&gt;J51),"Date cible dépassée",IF(AND(K51="Terminée",L51&lt;&gt;1),"Avancement incohérent",IF(AND(K51&lt;&gt;"Terminée",L51=1),"Statut à vérifier",IF(AND(ISNUMBER(N51),N51&gt;'Paramètres'!$B$6),"Échéance événement dépassée","")))))))))))))))))))))))))</f>
        <v/>
      </c>
      <c r="T51" s="31" t="n"/>
      <c r="U51" s="20" t="n"/>
    </row>
    <row r="52">
      <c r="A52" s="19" t="n"/>
      <c r="B52" s="19" t="n"/>
      <c r="C52" s="20" t="n"/>
      <c r="D52" s="19" t="n"/>
      <c r="E52" s="19" t="n"/>
      <c r="F52" s="19" t="n"/>
      <c r="G52" s="19" t="n"/>
      <c r="H52" s="19" t="n"/>
      <c r="I52" s="21" t="n"/>
      <c r="J52" s="30" t="n"/>
      <c r="K52" s="19" t="n"/>
      <c r="L52" s="23" t="n"/>
      <c r="M52" s="29">
        <f>IF(OR(A52="",I52=""),"",MAX('Paramètres'!$B$5,IF(F52="",0,IFERROR(VLOOKUP(F52,$A$5:$N$51,14,FALSE),0)),IF(G52="",0,IFERROR(VLOOKUP(G52,$A$5:$N$51,14,FALSE),0)),IF(H52="",0,IFERROR(VLOOKUP(H52,$A$5:$N$51,14,FALSE),0))))</f>
        <v/>
      </c>
      <c r="N52" s="29">
        <f>IF(OR(M52="",I52=""),"",IFERROR(M52+I52,""))</f>
        <v/>
      </c>
      <c r="O52" s="29">
        <f>IF(OR(A52="",I52=""),"",IF(COUNTIF($F$53:$F$104,A52)+COUNTIF($G$53:$G$104,A52)+COUNTIF($H$53:$H$104,A52)=0,'Paramètres'!$B$6,IFERROR(AGGREGATE(15,6,$P$53:$P$104/((($F$53:$F$104=A52)+($G$53:$G$104=A52)+($H$53:$H$104=A52))&gt;0),1),'Paramètres'!$B$6)))</f>
        <v/>
      </c>
      <c r="P52" s="29">
        <f>IF(OR(O52="",I52=""),"",IFERROR(O52-I52,""))</f>
        <v/>
      </c>
      <c r="Q52" s="18">
        <f>IF(OR(P52="",M52=""),"",IFERROR(P52-M52,""))</f>
        <v/>
      </c>
      <c r="R52" s="9">
        <f>IF(OR(A52="",Q52=""),"",IF(Q52&lt;='Paramètres'!$B$7,"Oui","Non"))</f>
        <v/>
      </c>
      <c r="S52" s="8">
        <f>IF(A52="",IF(COUNTA(B52:L52,T52:U52)&gt;0,"ID obligatoire",""),IF(B52="","Lot obligatoire",IF(C52="","Tâche obligatoire",IF(D52="","Responsable obligatoire",IF(I52="","Durée obligatoire",IF(NOT(ISNUMBER(I52)),"Durée non numérique",IF(I52&lt;0,"Durée négative",IF(I52&gt;'Paramètres'!$B$8,"Durée au-delà de la limite",IF(K52="","Statut obligatoire",IF(L52="","Avancement obligatoire",IF(NOT(ISNUMBER(L52)),"Avancement non numérique",IF(OR(L52&lt;0,L52&gt;1),"Avancement hors plage",IF(AND(J52&lt;&gt;"",NOT(ISNUMBER(J52))),"Date cible non reconnue",IF(AND(T52&lt;&gt;"",NOT(ISNUMBER(T52))),"Budget non numérique",IF(AND(ISNUMBER(T52),T52&lt;0),"Budget négatif",IF(AND(ISNUMBER(T52),T52&gt;'Paramètres'!$B$9),"Budget au-delà de la limite",IF(COUNTIF($A$5:$A$104,A52)&gt;1,"ID en doublon",IF(OR(F52=A52,G52=A52,H52=A52),"Dépendance circulaire directe",IF(OR(AND(F52&lt;&gt;"",F52=G52),AND(F52&lt;&gt;"",F52=H52),AND(G52&lt;&gt;"",G52=H52)),"Prédécesseur répété",IF(OR(AND(F52&lt;&gt;"",COUNTIF($A$5:$A$51,F52)=0),AND(G52&lt;&gt;"",COUNTIF($A$5:$A$51,G52)=0),AND(H52&lt;&gt;"",COUNTIF($A$5:$A$51,H52)=0)),"Prédécesseur absent ou non antérieur",IF(OR(AND(F52&lt;&gt;"",IFERROR(VLOOKUP(F52,$A$5:$N$51,14,FALSE),0)=0),AND(G52&lt;&gt;"",IFERROR(VLOOKUP(G52,$A$5:$N$51,14,FALSE),0)=0),AND(H52&lt;&gt;"",IFERROR(VLOOKUP(H52,$A$5:$N$51,14,FALSE),0)=0)),"Prédécesseur non calculable",IF(AND(ISNUMBER(J52),ISNUMBER(N52),N52&gt;J52),"Date cible dépassée",IF(AND(K52="Terminée",L52&lt;&gt;1),"Avancement incohérent",IF(AND(K52&lt;&gt;"Terminée",L52=1),"Statut à vérifier",IF(AND(ISNUMBER(N52),N52&gt;'Paramètres'!$B$6),"Échéance événement dépassée","")))))))))))))))))))))))))</f>
        <v/>
      </c>
      <c r="T52" s="31" t="n"/>
      <c r="U52" s="20" t="n"/>
    </row>
    <row r="53">
      <c r="A53" s="19" t="n"/>
      <c r="B53" s="19" t="n"/>
      <c r="C53" s="20" t="n"/>
      <c r="D53" s="19" t="n"/>
      <c r="E53" s="19" t="n"/>
      <c r="F53" s="19" t="n"/>
      <c r="G53" s="19" t="n"/>
      <c r="H53" s="19" t="n"/>
      <c r="I53" s="21" t="n"/>
      <c r="J53" s="30" t="n"/>
      <c r="K53" s="19" t="n"/>
      <c r="L53" s="23" t="n"/>
      <c r="M53" s="28">
        <f>IF(OR(A53="",I53=""),"",MAX('Paramètres'!$B$5,IF(F53="",0,IFERROR(VLOOKUP(F53,$A$5:$N$52,14,FALSE),0)),IF(G53="",0,IFERROR(VLOOKUP(G53,$A$5:$N$52,14,FALSE),0)),IF(H53="",0,IFERROR(VLOOKUP(H53,$A$5:$N$52,14,FALSE),0))))</f>
        <v/>
      </c>
      <c r="N53" s="28">
        <f>IF(OR(M53="",I53=""),"",IFERROR(M53+I53,""))</f>
        <v/>
      </c>
      <c r="O53" s="28">
        <f>IF(OR(A53="",I53=""),"",IF(COUNTIF($F$54:$F$104,A53)+COUNTIF($G$54:$G$104,A53)+COUNTIF($H$54:$H$104,A53)=0,'Paramètres'!$B$6,IFERROR(AGGREGATE(15,6,$P$54:$P$104/((($F$54:$F$104=A53)+($G$54:$G$104=A53)+($H$54:$H$104=A53))&gt;0),1),'Paramètres'!$B$6)))</f>
        <v/>
      </c>
      <c r="P53" s="28">
        <f>IF(OR(O53="",I53=""),"",IFERROR(O53-I53,""))</f>
        <v/>
      </c>
      <c r="Q53" s="16">
        <f>IF(OR(P53="",M53=""),"",IFERROR(P53-M53,""))</f>
        <v/>
      </c>
      <c r="R53" s="6">
        <f>IF(OR(A53="",Q53=""),"",IF(Q53&lt;='Paramètres'!$B$7,"Oui","Non"))</f>
        <v/>
      </c>
      <c r="S53" s="5">
        <f>IF(A53="",IF(COUNTA(B53:L53,T53:U53)&gt;0,"ID obligatoire",""),IF(B53="","Lot obligatoire",IF(C53="","Tâche obligatoire",IF(D53="","Responsable obligatoire",IF(I53="","Durée obligatoire",IF(NOT(ISNUMBER(I53)),"Durée non numérique",IF(I53&lt;0,"Durée négative",IF(I53&gt;'Paramètres'!$B$8,"Durée au-delà de la limite",IF(K53="","Statut obligatoire",IF(L53="","Avancement obligatoire",IF(NOT(ISNUMBER(L53)),"Avancement non numérique",IF(OR(L53&lt;0,L53&gt;1),"Avancement hors plage",IF(AND(J53&lt;&gt;"",NOT(ISNUMBER(J53))),"Date cible non reconnue",IF(AND(T53&lt;&gt;"",NOT(ISNUMBER(T53))),"Budget non numérique",IF(AND(ISNUMBER(T53),T53&lt;0),"Budget négatif",IF(AND(ISNUMBER(T53),T53&gt;'Paramètres'!$B$9),"Budget au-delà de la limite",IF(COUNTIF($A$5:$A$104,A53)&gt;1,"ID en doublon",IF(OR(F53=A53,G53=A53,H53=A53),"Dépendance circulaire directe",IF(OR(AND(F53&lt;&gt;"",F53=G53),AND(F53&lt;&gt;"",F53=H53),AND(G53&lt;&gt;"",G53=H53)),"Prédécesseur répété",IF(OR(AND(F53&lt;&gt;"",COUNTIF($A$5:$A$52,F53)=0),AND(G53&lt;&gt;"",COUNTIF($A$5:$A$52,G53)=0),AND(H53&lt;&gt;"",COUNTIF($A$5:$A$52,H53)=0)),"Prédécesseur absent ou non antérieur",IF(OR(AND(F53&lt;&gt;"",IFERROR(VLOOKUP(F53,$A$5:$N$52,14,FALSE),0)=0),AND(G53&lt;&gt;"",IFERROR(VLOOKUP(G53,$A$5:$N$52,14,FALSE),0)=0),AND(H53&lt;&gt;"",IFERROR(VLOOKUP(H53,$A$5:$N$52,14,FALSE),0)=0)),"Prédécesseur non calculable",IF(AND(ISNUMBER(J53),ISNUMBER(N53),N53&gt;J53),"Date cible dépassée",IF(AND(K53="Terminée",L53&lt;&gt;1),"Avancement incohérent",IF(AND(K53&lt;&gt;"Terminée",L53=1),"Statut à vérifier",IF(AND(ISNUMBER(N53),N53&gt;'Paramètres'!$B$6),"Échéance événement dépassée","")))))))))))))))))))))))))</f>
        <v/>
      </c>
      <c r="T53" s="31" t="n"/>
      <c r="U53" s="20" t="n"/>
    </row>
    <row r="54">
      <c r="A54" s="19" t="n"/>
      <c r="B54" s="19" t="n"/>
      <c r="C54" s="20" t="n"/>
      <c r="D54" s="19" t="n"/>
      <c r="E54" s="19" t="n"/>
      <c r="F54" s="19" t="n"/>
      <c r="G54" s="19" t="n"/>
      <c r="H54" s="19" t="n"/>
      <c r="I54" s="21" t="n"/>
      <c r="J54" s="30" t="n"/>
      <c r="K54" s="19" t="n"/>
      <c r="L54" s="23" t="n"/>
      <c r="M54" s="29">
        <f>IF(OR(A54="",I54=""),"",MAX('Paramètres'!$B$5,IF(F54="",0,IFERROR(VLOOKUP(F54,$A$5:$N$53,14,FALSE),0)),IF(G54="",0,IFERROR(VLOOKUP(G54,$A$5:$N$53,14,FALSE),0)),IF(H54="",0,IFERROR(VLOOKUP(H54,$A$5:$N$53,14,FALSE),0))))</f>
        <v/>
      </c>
      <c r="N54" s="29">
        <f>IF(OR(M54="",I54=""),"",IFERROR(M54+I54,""))</f>
        <v/>
      </c>
      <c r="O54" s="29">
        <f>IF(OR(A54="",I54=""),"",IF(COUNTIF($F$55:$F$104,A54)+COUNTIF($G$55:$G$104,A54)+COUNTIF($H$55:$H$104,A54)=0,'Paramètres'!$B$6,IFERROR(AGGREGATE(15,6,$P$55:$P$104/((($F$55:$F$104=A54)+($G$55:$G$104=A54)+($H$55:$H$104=A54))&gt;0),1),'Paramètres'!$B$6)))</f>
        <v/>
      </c>
      <c r="P54" s="29">
        <f>IF(OR(O54="",I54=""),"",IFERROR(O54-I54,""))</f>
        <v/>
      </c>
      <c r="Q54" s="18">
        <f>IF(OR(P54="",M54=""),"",IFERROR(P54-M54,""))</f>
        <v/>
      </c>
      <c r="R54" s="9">
        <f>IF(OR(A54="",Q54=""),"",IF(Q54&lt;='Paramètres'!$B$7,"Oui","Non"))</f>
        <v/>
      </c>
      <c r="S54" s="8">
        <f>IF(A54="",IF(COUNTA(B54:L54,T54:U54)&gt;0,"ID obligatoire",""),IF(B54="","Lot obligatoire",IF(C54="","Tâche obligatoire",IF(D54="","Responsable obligatoire",IF(I54="","Durée obligatoire",IF(NOT(ISNUMBER(I54)),"Durée non numérique",IF(I54&lt;0,"Durée négative",IF(I54&gt;'Paramètres'!$B$8,"Durée au-delà de la limite",IF(K54="","Statut obligatoire",IF(L54="","Avancement obligatoire",IF(NOT(ISNUMBER(L54)),"Avancement non numérique",IF(OR(L54&lt;0,L54&gt;1),"Avancement hors plage",IF(AND(J54&lt;&gt;"",NOT(ISNUMBER(J54))),"Date cible non reconnue",IF(AND(T54&lt;&gt;"",NOT(ISNUMBER(T54))),"Budget non numérique",IF(AND(ISNUMBER(T54),T54&lt;0),"Budget négatif",IF(AND(ISNUMBER(T54),T54&gt;'Paramètres'!$B$9),"Budget au-delà de la limite",IF(COUNTIF($A$5:$A$104,A54)&gt;1,"ID en doublon",IF(OR(F54=A54,G54=A54,H54=A54),"Dépendance circulaire directe",IF(OR(AND(F54&lt;&gt;"",F54=G54),AND(F54&lt;&gt;"",F54=H54),AND(G54&lt;&gt;"",G54=H54)),"Prédécesseur répété",IF(OR(AND(F54&lt;&gt;"",COUNTIF($A$5:$A$53,F54)=0),AND(G54&lt;&gt;"",COUNTIF($A$5:$A$53,G54)=0),AND(H54&lt;&gt;"",COUNTIF($A$5:$A$53,H54)=0)),"Prédécesseur absent ou non antérieur",IF(OR(AND(F54&lt;&gt;"",IFERROR(VLOOKUP(F54,$A$5:$N$53,14,FALSE),0)=0),AND(G54&lt;&gt;"",IFERROR(VLOOKUP(G54,$A$5:$N$53,14,FALSE),0)=0),AND(H54&lt;&gt;"",IFERROR(VLOOKUP(H54,$A$5:$N$53,14,FALSE),0)=0)),"Prédécesseur non calculable",IF(AND(ISNUMBER(J54),ISNUMBER(N54),N54&gt;J54),"Date cible dépassée",IF(AND(K54="Terminée",L54&lt;&gt;1),"Avancement incohérent",IF(AND(K54&lt;&gt;"Terminée",L54=1),"Statut à vérifier",IF(AND(ISNUMBER(N54),N54&gt;'Paramètres'!$B$6),"Échéance événement dépassée","")))))))))))))))))))))))))</f>
        <v/>
      </c>
      <c r="T54" s="31" t="n"/>
      <c r="U54" s="20" t="n"/>
    </row>
    <row r="55">
      <c r="A55" s="19" t="n"/>
      <c r="B55" s="19" t="n"/>
      <c r="C55" s="20" t="n"/>
      <c r="D55" s="19" t="n"/>
      <c r="E55" s="19" t="n"/>
      <c r="F55" s="19" t="n"/>
      <c r="G55" s="19" t="n"/>
      <c r="H55" s="19" t="n"/>
      <c r="I55" s="21" t="n"/>
      <c r="J55" s="30" t="n"/>
      <c r="K55" s="19" t="n"/>
      <c r="L55" s="23" t="n"/>
      <c r="M55" s="28">
        <f>IF(OR(A55="",I55=""),"",MAX('Paramètres'!$B$5,IF(F55="",0,IFERROR(VLOOKUP(F55,$A$5:$N$54,14,FALSE),0)),IF(G55="",0,IFERROR(VLOOKUP(G55,$A$5:$N$54,14,FALSE),0)),IF(H55="",0,IFERROR(VLOOKUP(H55,$A$5:$N$54,14,FALSE),0))))</f>
        <v/>
      </c>
      <c r="N55" s="28">
        <f>IF(OR(M55="",I55=""),"",IFERROR(M55+I55,""))</f>
        <v/>
      </c>
      <c r="O55" s="28">
        <f>IF(OR(A55="",I55=""),"",IF(COUNTIF($F$56:$F$104,A55)+COUNTIF($G$56:$G$104,A55)+COUNTIF($H$56:$H$104,A55)=0,'Paramètres'!$B$6,IFERROR(AGGREGATE(15,6,$P$56:$P$104/((($F$56:$F$104=A55)+($G$56:$G$104=A55)+($H$56:$H$104=A55))&gt;0),1),'Paramètres'!$B$6)))</f>
        <v/>
      </c>
      <c r="P55" s="28">
        <f>IF(OR(O55="",I55=""),"",IFERROR(O55-I55,""))</f>
        <v/>
      </c>
      <c r="Q55" s="16">
        <f>IF(OR(P55="",M55=""),"",IFERROR(P55-M55,""))</f>
        <v/>
      </c>
      <c r="R55" s="6">
        <f>IF(OR(A55="",Q55=""),"",IF(Q55&lt;='Paramètres'!$B$7,"Oui","Non"))</f>
        <v/>
      </c>
      <c r="S55" s="5">
        <f>IF(A55="",IF(COUNTA(B55:L55,T55:U55)&gt;0,"ID obligatoire",""),IF(B55="","Lot obligatoire",IF(C55="","Tâche obligatoire",IF(D55="","Responsable obligatoire",IF(I55="","Durée obligatoire",IF(NOT(ISNUMBER(I55)),"Durée non numérique",IF(I55&lt;0,"Durée négative",IF(I55&gt;'Paramètres'!$B$8,"Durée au-delà de la limite",IF(K55="","Statut obligatoire",IF(L55="","Avancement obligatoire",IF(NOT(ISNUMBER(L55)),"Avancement non numérique",IF(OR(L55&lt;0,L55&gt;1),"Avancement hors plage",IF(AND(J55&lt;&gt;"",NOT(ISNUMBER(J55))),"Date cible non reconnue",IF(AND(T55&lt;&gt;"",NOT(ISNUMBER(T55))),"Budget non numérique",IF(AND(ISNUMBER(T55),T55&lt;0),"Budget négatif",IF(AND(ISNUMBER(T55),T55&gt;'Paramètres'!$B$9),"Budget au-delà de la limite",IF(COUNTIF($A$5:$A$104,A55)&gt;1,"ID en doublon",IF(OR(F55=A55,G55=A55,H55=A55),"Dépendance circulaire directe",IF(OR(AND(F55&lt;&gt;"",F55=G55),AND(F55&lt;&gt;"",F55=H55),AND(G55&lt;&gt;"",G55=H55)),"Prédécesseur répété",IF(OR(AND(F55&lt;&gt;"",COUNTIF($A$5:$A$54,F55)=0),AND(G55&lt;&gt;"",COUNTIF($A$5:$A$54,G55)=0),AND(H55&lt;&gt;"",COUNTIF($A$5:$A$54,H55)=0)),"Prédécesseur absent ou non antérieur",IF(OR(AND(F55&lt;&gt;"",IFERROR(VLOOKUP(F55,$A$5:$N$54,14,FALSE),0)=0),AND(G55&lt;&gt;"",IFERROR(VLOOKUP(G55,$A$5:$N$54,14,FALSE),0)=0),AND(H55&lt;&gt;"",IFERROR(VLOOKUP(H55,$A$5:$N$54,14,FALSE),0)=0)),"Prédécesseur non calculable",IF(AND(ISNUMBER(J55),ISNUMBER(N55),N55&gt;J55),"Date cible dépassée",IF(AND(K55="Terminée",L55&lt;&gt;1),"Avancement incohérent",IF(AND(K55&lt;&gt;"Terminée",L55=1),"Statut à vérifier",IF(AND(ISNUMBER(N55),N55&gt;'Paramètres'!$B$6),"Échéance événement dépassée","")))))))))))))))))))))))))</f>
        <v/>
      </c>
      <c r="T55" s="31" t="n"/>
      <c r="U55" s="20" t="n"/>
    </row>
    <row r="56">
      <c r="A56" s="19" t="n"/>
      <c r="B56" s="19" t="n"/>
      <c r="C56" s="20" t="n"/>
      <c r="D56" s="19" t="n"/>
      <c r="E56" s="19" t="n"/>
      <c r="F56" s="19" t="n"/>
      <c r="G56" s="19" t="n"/>
      <c r="H56" s="19" t="n"/>
      <c r="I56" s="21" t="n"/>
      <c r="J56" s="30" t="n"/>
      <c r="K56" s="19" t="n"/>
      <c r="L56" s="23" t="n"/>
      <c r="M56" s="29">
        <f>IF(OR(A56="",I56=""),"",MAX('Paramètres'!$B$5,IF(F56="",0,IFERROR(VLOOKUP(F56,$A$5:$N$55,14,FALSE),0)),IF(G56="",0,IFERROR(VLOOKUP(G56,$A$5:$N$55,14,FALSE),0)),IF(H56="",0,IFERROR(VLOOKUP(H56,$A$5:$N$55,14,FALSE),0))))</f>
        <v/>
      </c>
      <c r="N56" s="29">
        <f>IF(OR(M56="",I56=""),"",IFERROR(M56+I56,""))</f>
        <v/>
      </c>
      <c r="O56" s="29">
        <f>IF(OR(A56="",I56=""),"",IF(COUNTIF($F$57:$F$104,A56)+COUNTIF($G$57:$G$104,A56)+COUNTIF($H$57:$H$104,A56)=0,'Paramètres'!$B$6,IFERROR(AGGREGATE(15,6,$P$57:$P$104/((($F$57:$F$104=A56)+($G$57:$G$104=A56)+($H$57:$H$104=A56))&gt;0),1),'Paramètres'!$B$6)))</f>
        <v/>
      </c>
      <c r="P56" s="29">
        <f>IF(OR(O56="",I56=""),"",IFERROR(O56-I56,""))</f>
        <v/>
      </c>
      <c r="Q56" s="18">
        <f>IF(OR(P56="",M56=""),"",IFERROR(P56-M56,""))</f>
        <v/>
      </c>
      <c r="R56" s="9">
        <f>IF(OR(A56="",Q56=""),"",IF(Q56&lt;='Paramètres'!$B$7,"Oui","Non"))</f>
        <v/>
      </c>
      <c r="S56" s="8">
        <f>IF(A56="",IF(COUNTA(B56:L56,T56:U56)&gt;0,"ID obligatoire",""),IF(B56="","Lot obligatoire",IF(C56="","Tâche obligatoire",IF(D56="","Responsable obligatoire",IF(I56="","Durée obligatoire",IF(NOT(ISNUMBER(I56)),"Durée non numérique",IF(I56&lt;0,"Durée négative",IF(I56&gt;'Paramètres'!$B$8,"Durée au-delà de la limite",IF(K56="","Statut obligatoire",IF(L56="","Avancement obligatoire",IF(NOT(ISNUMBER(L56)),"Avancement non numérique",IF(OR(L56&lt;0,L56&gt;1),"Avancement hors plage",IF(AND(J56&lt;&gt;"",NOT(ISNUMBER(J56))),"Date cible non reconnue",IF(AND(T56&lt;&gt;"",NOT(ISNUMBER(T56))),"Budget non numérique",IF(AND(ISNUMBER(T56),T56&lt;0),"Budget négatif",IF(AND(ISNUMBER(T56),T56&gt;'Paramètres'!$B$9),"Budget au-delà de la limite",IF(COUNTIF($A$5:$A$104,A56)&gt;1,"ID en doublon",IF(OR(F56=A56,G56=A56,H56=A56),"Dépendance circulaire directe",IF(OR(AND(F56&lt;&gt;"",F56=G56),AND(F56&lt;&gt;"",F56=H56),AND(G56&lt;&gt;"",G56=H56)),"Prédécesseur répété",IF(OR(AND(F56&lt;&gt;"",COUNTIF($A$5:$A$55,F56)=0),AND(G56&lt;&gt;"",COUNTIF($A$5:$A$55,G56)=0),AND(H56&lt;&gt;"",COUNTIF($A$5:$A$55,H56)=0)),"Prédécesseur absent ou non antérieur",IF(OR(AND(F56&lt;&gt;"",IFERROR(VLOOKUP(F56,$A$5:$N$55,14,FALSE),0)=0),AND(G56&lt;&gt;"",IFERROR(VLOOKUP(G56,$A$5:$N$55,14,FALSE),0)=0),AND(H56&lt;&gt;"",IFERROR(VLOOKUP(H56,$A$5:$N$55,14,FALSE),0)=0)),"Prédécesseur non calculable",IF(AND(ISNUMBER(J56),ISNUMBER(N56),N56&gt;J56),"Date cible dépassée",IF(AND(K56="Terminée",L56&lt;&gt;1),"Avancement incohérent",IF(AND(K56&lt;&gt;"Terminée",L56=1),"Statut à vérifier",IF(AND(ISNUMBER(N56),N56&gt;'Paramètres'!$B$6),"Échéance événement dépassée","")))))))))))))))))))))))))</f>
        <v/>
      </c>
      <c r="T56" s="31" t="n"/>
      <c r="U56" s="20" t="n"/>
    </row>
    <row r="57">
      <c r="A57" s="19" t="n"/>
      <c r="B57" s="19" t="n"/>
      <c r="C57" s="20" t="n"/>
      <c r="D57" s="19" t="n"/>
      <c r="E57" s="19" t="n"/>
      <c r="F57" s="19" t="n"/>
      <c r="G57" s="19" t="n"/>
      <c r="H57" s="19" t="n"/>
      <c r="I57" s="21" t="n"/>
      <c r="J57" s="30" t="n"/>
      <c r="K57" s="19" t="n"/>
      <c r="L57" s="23" t="n"/>
      <c r="M57" s="28">
        <f>IF(OR(A57="",I57=""),"",MAX('Paramètres'!$B$5,IF(F57="",0,IFERROR(VLOOKUP(F57,$A$5:$N$56,14,FALSE),0)),IF(G57="",0,IFERROR(VLOOKUP(G57,$A$5:$N$56,14,FALSE),0)),IF(H57="",0,IFERROR(VLOOKUP(H57,$A$5:$N$56,14,FALSE),0))))</f>
        <v/>
      </c>
      <c r="N57" s="28">
        <f>IF(OR(M57="",I57=""),"",IFERROR(M57+I57,""))</f>
        <v/>
      </c>
      <c r="O57" s="28">
        <f>IF(OR(A57="",I57=""),"",IF(COUNTIF($F$58:$F$104,A57)+COUNTIF($G$58:$G$104,A57)+COUNTIF($H$58:$H$104,A57)=0,'Paramètres'!$B$6,IFERROR(AGGREGATE(15,6,$P$58:$P$104/((($F$58:$F$104=A57)+($G$58:$G$104=A57)+($H$58:$H$104=A57))&gt;0),1),'Paramètres'!$B$6)))</f>
        <v/>
      </c>
      <c r="P57" s="28">
        <f>IF(OR(O57="",I57=""),"",IFERROR(O57-I57,""))</f>
        <v/>
      </c>
      <c r="Q57" s="16">
        <f>IF(OR(P57="",M57=""),"",IFERROR(P57-M57,""))</f>
        <v/>
      </c>
      <c r="R57" s="6">
        <f>IF(OR(A57="",Q57=""),"",IF(Q57&lt;='Paramètres'!$B$7,"Oui","Non"))</f>
        <v/>
      </c>
      <c r="S57" s="5">
        <f>IF(A57="",IF(COUNTA(B57:L57,T57:U57)&gt;0,"ID obligatoire",""),IF(B57="","Lot obligatoire",IF(C57="","Tâche obligatoire",IF(D57="","Responsable obligatoire",IF(I57="","Durée obligatoire",IF(NOT(ISNUMBER(I57)),"Durée non numérique",IF(I57&lt;0,"Durée négative",IF(I57&gt;'Paramètres'!$B$8,"Durée au-delà de la limite",IF(K57="","Statut obligatoire",IF(L57="","Avancement obligatoire",IF(NOT(ISNUMBER(L57)),"Avancement non numérique",IF(OR(L57&lt;0,L57&gt;1),"Avancement hors plage",IF(AND(J57&lt;&gt;"",NOT(ISNUMBER(J57))),"Date cible non reconnue",IF(AND(T57&lt;&gt;"",NOT(ISNUMBER(T57))),"Budget non numérique",IF(AND(ISNUMBER(T57),T57&lt;0),"Budget négatif",IF(AND(ISNUMBER(T57),T57&gt;'Paramètres'!$B$9),"Budget au-delà de la limite",IF(COUNTIF($A$5:$A$104,A57)&gt;1,"ID en doublon",IF(OR(F57=A57,G57=A57,H57=A57),"Dépendance circulaire directe",IF(OR(AND(F57&lt;&gt;"",F57=G57),AND(F57&lt;&gt;"",F57=H57),AND(G57&lt;&gt;"",G57=H57)),"Prédécesseur répété",IF(OR(AND(F57&lt;&gt;"",COUNTIF($A$5:$A$56,F57)=0),AND(G57&lt;&gt;"",COUNTIF($A$5:$A$56,G57)=0),AND(H57&lt;&gt;"",COUNTIF($A$5:$A$56,H57)=0)),"Prédécesseur absent ou non antérieur",IF(OR(AND(F57&lt;&gt;"",IFERROR(VLOOKUP(F57,$A$5:$N$56,14,FALSE),0)=0),AND(G57&lt;&gt;"",IFERROR(VLOOKUP(G57,$A$5:$N$56,14,FALSE),0)=0),AND(H57&lt;&gt;"",IFERROR(VLOOKUP(H57,$A$5:$N$56,14,FALSE),0)=0)),"Prédécesseur non calculable",IF(AND(ISNUMBER(J57),ISNUMBER(N57),N57&gt;J57),"Date cible dépassée",IF(AND(K57="Terminée",L57&lt;&gt;1),"Avancement incohérent",IF(AND(K57&lt;&gt;"Terminée",L57=1),"Statut à vérifier",IF(AND(ISNUMBER(N57),N57&gt;'Paramètres'!$B$6),"Échéance événement dépassée","")))))))))))))))))))))))))</f>
        <v/>
      </c>
      <c r="T57" s="31" t="n"/>
      <c r="U57" s="20" t="n"/>
    </row>
    <row r="58">
      <c r="A58" s="19" t="n"/>
      <c r="B58" s="19" t="n"/>
      <c r="C58" s="20" t="n"/>
      <c r="D58" s="19" t="n"/>
      <c r="E58" s="19" t="n"/>
      <c r="F58" s="19" t="n"/>
      <c r="G58" s="19" t="n"/>
      <c r="H58" s="19" t="n"/>
      <c r="I58" s="21" t="n"/>
      <c r="J58" s="30" t="n"/>
      <c r="K58" s="19" t="n"/>
      <c r="L58" s="23" t="n"/>
      <c r="M58" s="29">
        <f>IF(OR(A58="",I58=""),"",MAX('Paramètres'!$B$5,IF(F58="",0,IFERROR(VLOOKUP(F58,$A$5:$N$57,14,FALSE),0)),IF(G58="",0,IFERROR(VLOOKUP(G58,$A$5:$N$57,14,FALSE),0)),IF(H58="",0,IFERROR(VLOOKUP(H58,$A$5:$N$57,14,FALSE),0))))</f>
        <v/>
      </c>
      <c r="N58" s="29">
        <f>IF(OR(M58="",I58=""),"",IFERROR(M58+I58,""))</f>
        <v/>
      </c>
      <c r="O58" s="29">
        <f>IF(OR(A58="",I58=""),"",IF(COUNTIF($F$59:$F$104,A58)+COUNTIF($G$59:$G$104,A58)+COUNTIF($H$59:$H$104,A58)=0,'Paramètres'!$B$6,IFERROR(AGGREGATE(15,6,$P$59:$P$104/((($F$59:$F$104=A58)+($G$59:$G$104=A58)+($H$59:$H$104=A58))&gt;0),1),'Paramètres'!$B$6)))</f>
        <v/>
      </c>
      <c r="P58" s="29">
        <f>IF(OR(O58="",I58=""),"",IFERROR(O58-I58,""))</f>
        <v/>
      </c>
      <c r="Q58" s="18">
        <f>IF(OR(P58="",M58=""),"",IFERROR(P58-M58,""))</f>
        <v/>
      </c>
      <c r="R58" s="9">
        <f>IF(OR(A58="",Q58=""),"",IF(Q58&lt;='Paramètres'!$B$7,"Oui","Non"))</f>
        <v/>
      </c>
      <c r="S58" s="8">
        <f>IF(A58="",IF(COUNTA(B58:L58,T58:U58)&gt;0,"ID obligatoire",""),IF(B58="","Lot obligatoire",IF(C58="","Tâche obligatoire",IF(D58="","Responsable obligatoire",IF(I58="","Durée obligatoire",IF(NOT(ISNUMBER(I58)),"Durée non numérique",IF(I58&lt;0,"Durée négative",IF(I58&gt;'Paramètres'!$B$8,"Durée au-delà de la limite",IF(K58="","Statut obligatoire",IF(L58="","Avancement obligatoire",IF(NOT(ISNUMBER(L58)),"Avancement non numérique",IF(OR(L58&lt;0,L58&gt;1),"Avancement hors plage",IF(AND(J58&lt;&gt;"",NOT(ISNUMBER(J58))),"Date cible non reconnue",IF(AND(T58&lt;&gt;"",NOT(ISNUMBER(T58))),"Budget non numérique",IF(AND(ISNUMBER(T58),T58&lt;0),"Budget négatif",IF(AND(ISNUMBER(T58),T58&gt;'Paramètres'!$B$9),"Budget au-delà de la limite",IF(COUNTIF($A$5:$A$104,A58)&gt;1,"ID en doublon",IF(OR(F58=A58,G58=A58,H58=A58),"Dépendance circulaire directe",IF(OR(AND(F58&lt;&gt;"",F58=G58),AND(F58&lt;&gt;"",F58=H58),AND(G58&lt;&gt;"",G58=H58)),"Prédécesseur répété",IF(OR(AND(F58&lt;&gt;"",COUNTIF($A$5:$A$57,F58)=0),AND(G58&lt;&gt;"",COUNTIF($A$5:$A$57,G58)=0),AND(H58&lt;&gt;"",COUNTIF($A$5:$A$57,H58)=0)),"Prédécesseur absent ou non antérieur",IF(OR(AND(F58&lt;&gt;"",IFERROR(VLOOKUP(F58,$A$5:$N$57,14,FALSE),0)=0),AND(G58&lt;&gt;"",IFERROR(VLOOKUP(G58,$A$5:$N$57,14,FALSE),0)=0),AND(H58&lt;&gt;"",IFERROR(VLOOKUP(H58,$A$5:$N$57,14,FALSE),0)=0)),"Prédécesseur non calculable",IF(AND(ISNUMBER(J58),ISNUMBER(N58),N58&gt;J58),"Date cible dépassée",IF(AND(K58="Terminée",L58&lt;&gt;1),"Avancement incohérent",IF(AND(K58&lt;&gt;"Terminée",L58=1),"Statut à vérifier",IF(AND(ISNUMBER(N58),N58&gt;'Paramètres'!$B$6),"Échéance événement dépassée","")))))))))))))))))))))))))</f>
        <v/>
      </c>
      <c r="T58" s="31" t="n"/>
      <c r="U58" s="20" t="n"/>
    </row>
    <row r="59">
      <c r="A59" s="19" t="n"/>
      <c r="B59" s="19" t="n"/>
      <c r="C59" s="20" t="n"/>
      <c r="D59" s="19" t="n"/>
      <c r="E59" s="19" t="n"/>
      <c r="F59" s="19" t="n"/>
      <c r="G59" s="19" t="n"/>
      <c r="H59" s="19" t="n"/>
      <c r="I59" s="21" t="n"/>
      <c r="J59" s="30" t="n"/>
      <c r="K59" s="19" t="n"/>
      <c r="L59" s="23" t="n"/>
      <c r="M59" s="28">
        <f>IF(OR(A59="",I59=""),"",MAX('Paramètres'!$B$5,IF(F59="",0,IFERROR(VLOOKUP(F59,$A$5:$N$58,14,FALSE),0)),IF(G59="",0,IFERROR(VLOOKUP(G59,$A$5:$N$58,14,FALSE),0)),IF(H59="",0,IFERROR(VLOOKUP(H59,$A$5:$N$58,14,FALSE),0))))</f>
        <v/>
      </c>
      <c r="N59" s="28">
        <f>IF(OR(M59="",I59=""),"",IFERROR(M59+I59,""))</f>
        <v/>
      </c>
      <c r="O59" s="28">
        <f>IF(OR(A59="",I59=""),"",IF(COUNTIF($F$60:$F$104,A59)+COUNTIF($G$60:$G$104,A59)+COUNTIF($H$60:$H$104,A59)=0,'Paramètres'!$B$6,IFERROR(AGGREGATE(15,6,$P$60:$P$104/((($F$60:$F$104=A59)+($G$60:$G$104=A59)+($H$60:$H$104=A59))&gt;0),1),'Paramètres'!$B$6)))</f>
        <v/>
      </c>
      <c r="P59" s="28">
        <f>IF(OR(O59="",I59=""),"",IFERROR(O59-I59,""))</f>
        <v/>
      </c>
      <c r="Q59" s="16">
        <f>IF(OR(P59="",M59=""),"",IFERROR(P59-M59,""))</f>
        <v/>
      </c>
      <c r="R59" s="6">
        <f>IF(OR(A59="",Q59=""),"",IF(Q59&lt;='Paramètres'!$B$7,"Oui","Non"))</f>
        <v/>
      </c>
      <c r="S59" s="5">
        <f>IF(A59="",IF(COUNTA(B59:L59,T59:U59)&gt;0,"ID obligatoire",""),IF(B59="","Lot obligatoire",IF(C59="","Tâche obligatoire",IF(D59="","Responsable obligatoire",IF(I59="","Durée obligatoire",IF(NOT(ISNUMBER(I59)),"Durée non numérique",IF(I59&lt;0,"Durée négative",IF(I59&gt;'Paramètres'!$B$8,"Durée au-delà de la limite",IF(K59="","Statut obligatoire",IF(L59="","Avancement obligatoire",IF(NOT(ISNUMBER(L59)),"Avancement non numérique",IF(OR(L59&lt;0,L59&gt;1),"Avancement hors plage",IF(AND(J59&lt;&gt;"",NOT(ISNUMBER(J59))),"Date cible non reconnue",IF(AND(T59&lt;&gt;"",NOT(ISNUMBER(T59))),"Budget non numérique",IF(AND(ISNUMBER(T59),T59&lt;0),"Budget négatif",IF(AND(ISNUMBER(T59),T59&gt;'Paramètres'!$B$9),"Budget au-delà de la limite",IF(COUNTIF($A$5:$A$104,A59)&gt;1,"ID en doublon",IF(OR(F59=A59,G59=A59,H59=A59),"Dépendance circulaire directe",IF(OR(AND(F59&lt;&gt;"",F59=G59),AND(F59&lt;&gt;"",F59=H59),AND(G59&lt;&gt;"",G59=H59)),"Prédécesseur répété",IF(OR(AND(F59&lt;&gt;"",COUNTIF($A$5:$A$58,F59)=0),AND(G59&lt;&gt;"",COUNTIF($A$5:$A$58,G59)=0),AND(H59&lt;&gt;"",COUNTIF($A$5:$A$58,H59)=0)),"Prédécesseur absent ou non antérieur",IF(OR(AND(F59&lt;&gt;"",IFERROR(VLOOKUP(F59,$A$5:$N$58,14,FALSE),0)=0),AND(G59&lt;&gt;"",IFERROR(VLOOKUP(G59,$A$5:$N$58,14,FALSE),0)=0),AND(H59&lt;&gt;"",IFERROR(VLOOKUP(H59,$A$5:$N$58,14,FALSE),0)=0)),"Prédécesseur non calculable",IF(AND(ISNUMBER(J59),ISNUMBER(N59),N59&gt;J59),"Date cible dépassée",IF(AND(K59="Terminée",L59&lt;&gt;1),"Avancement incohérent",IF(AND(K59&lt;&gt;"Terminée",L59=1),"Statut à vérifier",IF(AND(ISNUMBER(N59),N59&gt;'Paramètres'!$B$6),"Échéance événement dépassée","")))))))))))))))))))))))))</f>
        <v/>
      </c>
      <c r="T59" s="31" t="n"/>
      <c r="U59" s="20" t="n"/>
    </row>
    <row r="60">
      <c r="A60" s="19" t="n"/>
      <c r="B60" s="19" t="n"/>
      <c r="C60" s="20" t="n"/>
      <c r="D60" s="19" t="n"/>
      <c r="E60" s="19" t="n"/>
      <c r="F60" s="19" t="n"/>
      <c r="G60" s="19" t="n"/>
      <c r="H60" s="19" t="n"/>
      <c r="I60" s="21" t="n"/>
      <c r="J60" s="30" t="n"/>
      <c r="K60" s="19" t="n"/>
      <c r="L60" s="23" t="n"/>
      <c r="M60" s="29">
        <f>IF(OR(A60="",I60=""),"",MAX('Paramètres'!$B$5,IF(F60="",0,IFERROR(VLOOKUP(F60,$A$5:$N$59,14,FALSE),0)),IF(G60="",0,IFERROR(VLOOKUP(G60,$A$5:$N$59,14,FALSE),0)),IF(H60="",0,IFERROR(VLOOKUP(H60,$A$5:$N$59,14,FALSE),0))))</f>
        <v/>
      </c>
      <c r="N60" s="29">
        <f>IF(OR(M60="",I60=""),"",IFERROR(M60+I60,""))</f>
        <v/>
      </c>
      <c r="O60" s="29">
        <f>IF(OR(A60="",I60=""),"",IF(COUNTIF($F$61:$F$104,A60)+COUNTIF($G$61:$G$104,A60)+COUNTIF($H$61:$H$104,A60)=0,'Paramètres'!$B$6,IFERROR(AGGREGATE(15,6,$P$61:$P$104/((($F$61:$F$104=A60)+($G$61:$G$104=A60)+($H$61:$H$104=A60))&gt;0),1),'Paramètres'!$B$6)))</f>
        <v/>
      </c>
      <c r="P60" s="29">
        <f>IF(OR(O60="",I60=""),"",IFERROR(O60-I60,""))</f>
        <v/>
      </c>
      <c r="Q60" s="18">
        <f>IF(OR(P60="",M60=""),"",IFERROR(P60-M60,""))</f>
        <v/>
      </c>
      <c r="R60" s="9">
        <f>IF(OR(A60="",Q60=""),"",IF(Q60&lt;='Paramètres'!$B$7,"Oui","Non"))</f>
        <v/>
      </c>
      <c r="S60" s="8">
        <f>IF(A60="",IF(COUNTA(B60:L60,T60:U60)&gt;0,"ID obligatoire",""),IF(B60="","Lot obligatoire",IF(C60="","Tâche obligatoire",IF(D60="","Responsable obligatoire",IF(I60="","Durée obligatoire",IF(NOT(ISNUMBER(I60)),"Durée non numérique",IF(I60&lt;0,"Durée négative",IF(I60&gt;'Paramètres'!$B$8,"Durée au-delà de la limite",IF(K60="","Statut obligatoire",IF(L60="","Avancement obligatoire",IF(NOT(ISNUMBER(L60)),"Avancement non numérique",IF(OR(L60&lt;0,L60&gt;1),"Avancement hors plage",IF(AND(J60&lt;&gt;"",NOT(ISNUMBER(J60))),"Date cible non reconnue",IF(AND(T60&lt;&gt;"",NOT(ISNUMBER(T60))),"Budget non numérique",IF(AND(ISNUMBER(T60),T60&lt;0),"Budget négatif",IF(AND(ISNUMBER(T60),T60&gt;'Paramètres'!$B$9),"Budget au-delà de la limite",IF(COUNTIF($A$5:$A$104,A60)&gt;1,"ID en doublon",IF(OR(F60=A60,G60=A60,H60=A60),"Dépendance circulaire directe",IF(OR(AND(F60&lt;&gt;"",F60=G60),AND(F60&lt;&gt;"",F60=H60),AND(G60&lt;&gt;"",G60=H60)),"Prédécesseur répété",IF(OR(AND(F60&lt;&gt;"",COUNTIF($A$5:$A$59,F60)=0),AND(G60&lt;&gt;"",COUNTIF($A$5:$A$59,G60)=0),AND(H60&lt;&gt;"",COUNTIF($A$5:$A$59,H60)=0)),"Prédécesseur absent ou non antérieur",IF(OR(AND(F60&lt;&gt;"",IFERROR(VLOOKUP(F60,$A$5:$N$59,14,FALSE),0)=0),AND(G60&lt;&gt;"",IFERROR(VLOOKUP(G60,$A$5:$N$59,14,FALSE),0)=0),AND(H60&lt;&gt;"",IFERROR(VLOOKUP(H60,$A$5:$N$59,14,FALSE),0)=0)),"Prédécesseur non calculable",IF(AND(ISNUMBER(J60),ISNUMBER(N60),N60&gt;J60),"Date cible dépassée",IF(AND(K60="Terminée",L60&lt;&gt;1),"Avancement incohérent",IF(AND(K60&lt;&gt;"Terminée",L60=1),"Statut à vérifier",IF(AND(ISNUMBER(N60),N60&gt;'Paramètres'!$B$6),"Échéance événement dépassée","")))))))))))))))))))))))))</f>
        <v/>
      </c>
      <c r="T60" s="31" t="n"/>
      <c r="U60" s="20" t="n"/>
    </row>
    <row r="61">
      <c r="A61" s="19" t="n"/>
      <c r="B61" s="19" t="n"/>
      <c r="C61" s="20" t="n"/>
      <c r="D61" s="19" t="n"/>
      <c r="E61" s="19" t="n"/>
      <c r="F61" s="19" t="n"/>
      <c r="G61" s="19" t="n"/>
      <c r="H61" s="19" t="n"/>
      <c r="I61" s="21" t="n"/>
      <c r="J61" s="30" t="n"/>
      <c r="K61" s="19" t="n"/>
      <c r="L61" s="23" t="n"/>
      <c r="M61" s="28">
        <f>IF(OR(A61="",I61=""),"",MAX('Paramètres'!$B$5,IF(F61="",0,IFERROR(VLOOKUP(F61,$A$5:$N$60,14,FALSE),0)),IF(G61="",0,IFERROR(VLOOKUP(G61,$A$5:$N$60,14,FALSE),0)),IF(H61="",0,IFERROR(VLOOKUP(H61,$A$5:$N$60,14,FALSE),0))))</f>
        <v/>
      </c>
      <c r="N61" s="28">
        <f>IF(OR(M61="",I61=""),"",IFERROR(M61+I61,""))</f>
        <v/>
      </c>
      <c r="O61" s="28">
        <f>IF(OR(A61="",I61=""),"",IF(COUNTIF($F$62:$F$104,A61)+COUNTIF($G$62:$G$104,A61)+COUNTIF($H$62:$H$104,A61)=0,'Paramètres'!$B$6,IFERROR(AGGREGATE(15,6,$P$62:$P$104/((($F$62:$F$104=A61)+($G$62:$G$104=A61)+($H$62:$H$104=A61))&gt;0),1),'Paramètres'!$B$6)))</f>
        <v/>
      </c>
      <c r="P61" s="28">
        <f>IF(OR(O61="",I61=""),"",IFERROR(O61-I61,""))</f>
        <v/>
      </c>
      <c r="Q61" s="16">
        <f>IF(OR(P61="",M61=""),"",IFERROR(P61-M61,""))</f>
        <v/>
      </c>
      <c r="R61" s="6">
        <f>IF(OR(A61="",Q61=""),"",IF(Q61&lt;='Paramètres'!$B$7,"Oui","Non"))</f>
        <v/>
      </c>
      <c r="S61" s="5">
        <f>IF(A61="",IF(COUNTA(B61:L61,T61:U61)&gt;0,"ID obligatoire",""),IF(B61="","Lot obligatoire",IF(C61="","Tâche obligatoire",IF(D61="","Responsable obligatoire",IF(I61="","Durée obligatoire",IF(NOT(ISNUMBER(I61)),"Durée non numérique",IF(I61&lt;0,"Durée négative",IF(I61&gt;'Paramètres'!$B$8,"Durée au-delà de la limite",IF(K61="","Statut obligatoire",IF(L61="","Avancement obligatoire",IF(NOT(ISNUMBER(L61)),"Avancement non numérique",IF(OR(L61&lt;0,L61&gt;1),"Avancement hors plage",IF(AND(J61&lt;&gt;"",NOT(ISNUMBER(J61))),"Date cible non reconnue",IF(AND(T61&lt;&gt;"",NOT(ISNUMBER(T61))),"Budget non numérique",IF(AND(ISNUMBER(T61),T61&lt;0),"Budget négatif",IF(AND(ISNUMBER(T61),T61&gt;'Paramètres'!$B$9),"Budget au-delà de la limite",IF(COUNTIF($A$5:$A$104,A61)&gt;1,"ID en doublon",IF(OR(F61=A61,G61=A61,H61=A61),"Dépendance circulaire directe",IF(OR(AND(F61&lt;&gt;"",F61=G61),AND(F61&lt;&gt;"",F61=H61),AND(G61&lt;&gt;"",G61=H61)),"Prédécesseur répété",IF(OR(AND(F61&lt;&gt;"",COUNTIF($A$5:$A$60,F61)=0),AND(G61&lt;&gt;"",COUNTIF($A$5:$A$60,G61)=0),AND(H61&lt;&gt;"",COUNTIF($A$5:$A$60,H61)=0)),"Prédécesseur absent ou non antérieur",IF(OR(AND(F61&lt;&gt;"",IFERROR(VLOOKUP(F61,$A$5:$N$60,14,FALSE),0)=0),AND(G61&lt;&gt;"",IFERROR(VLOOKUP(G61,$A$5:$N$60,14,FALSE),0)=0),AND(H61&lt;&gt;"",IFERROR(VLOOKUP(H61,$A$5:$N$60,14,FALSE),0)=0)),"Prédécesseur non calculable",IF(AND(ISNUMBER(J61),ISNUMBER(N61),N61&gt;J61),"Date cible dépassée",IF(AND(K61="Terminée",L61&lt;&gt;1),"Avancement incohérent",IF(AND(K61&lt;&gt;"Terminée",L61=1),"Statut à vérifier",IF(AND(ISNUMBER(N61),N61&gt;'Paramètres'!$B$6),"Échéance événement dépassée","")))))))))))))))))))))))))</f>
        <v/>
      </c>
      <c r="T61" s="31" t="n"/>
      <c r="U61" s="20" t="n"/>
    </row>
    <row r="62">
      <c r="A62" s="19" t="n"/>
      <c r="B62" s="19" t="n"/>
      <c r="C62" s="20" t="n"/>
      <c r="D62" s="19" t="n"/>
      <c r="E62" s="19" t="n"/>
      <c r="F62" s="19" t="n"/>
      <c r="G62" s="19" t="n"/>
      <c r="H62" s="19" t="n"/>
      <c r="I62" s="21" t="n"/>
      <c r="J62" s="30" t="n"/>
      <c r="K62" s="19" t="n"/>
      <c r="L62" s="23" t="n"/>
      <c r="M62" s="29">
        <f>IF(OR(A62="",I62=""),"",MAX('Paramètres'!$B$5,IF(F62="",0,IFERROR(VLOOKUP(F62,$A$5:$N$61,14,FALSE),0)),IF(G62="",0,IFERROR(VLOOKUP(G62,$A$5:$N$61,14,FALSE),0)),IF(H62="",0,IFERROR(VLOOKUP(H62,$A$5:$N$61,14,FALSE),0))))</f>
        <v/>
      </c>
      <c r="N62" s="29">
        <f>IF(OR(M62="",I62=""),"",IFERROR(M62+I62,""))</f>
        <v/>
      </c>
      <c r="O62" s="29">
        <f>IF(OR(A62="",I62=""),"",IF(COUNTIF($F$63:$F$104,A62)+COUNTIF($G$63:$G$104,A62)+COUNTIF($H$63:$H$104,A62)=0,'Paramètres'!$B$6,IFERROR(AGGREGATE(15,6,$P$63:$P$104/((($F$63:$F$104=A62)+($G$63:$G$104=A62)+($H$63:$H$104=A62))&gt;0),1),'Paramètres'!$B$6)))</f>
        <v/>
      </c>
      <c r="P62" s="29">
        <f>IF(OR(O62="",I62=""),"",IFERROR(O62-I62,""))</f>
        <v/>
      </c>
      <c r="Q62" s="18">
        <f>IF(OR(P62="",M62=""),"",IFERROR(P62-M62,""))</f>
        <v/>
      </c>
      <c r="R62" s="9">
        <f>IF(OR(A62="",Q62=""),"",IF(Q62&lt;='Paramètres'!$B$7,"Oui","Non"))</f>
        <v/>
      </c>
      <c r="S62" s="8">
        <f>IF(A62="",IF(COUNTA(B62:L62,T62:U62)&gt;0,"ID obligatoire",""),IF(B62="","Lot obligatoire",IF(C62="","Tâche obligatoire",IF(D62="","Responsable obligatoire",IF(I62="","Durée obligatoire",IF(NOT(ISNUMBER(I62)),"Durée non numérique",IF(I62&lt;0,"Durée négative",IF(I62&gt;'Paramètres'!$B$8,"Durée au-delà de la limite",IF(K62="","Statut obligatoire",IF(L62="","Avancement obligatoire",IF(NOT(ISNUMBER(L62)),"Avancement non numérique",IF(OR(L62&lt;0,L62&gt;1),"Avancement hors plage",IF(AND(J62&lt;&gt;"",NOT(ISNUMBER(J62))),"Date cible non reconnue",IF(AND(T62&lt;&gt;"",NOT(ISNUMBER(T62))),"Budget non numérique",IF(AND(ISNUMBER(T62),T62&lt;0),"Budget négatif",IF(AND(ISNUMBER(T62),T62&gt;'Paramètres'!$B$9),"Budget au-delà de la limite",IF(COUNTIF($A$5:$A$104,A62)&gt;1,"ID en doublon",IF(OR(F62=A62,G62=A62,H62=A62),"Dépendance circulaire directe",IF(OR(AND(F62&lt;&gt;"",F62=G62),AND(F62&lt;&gt;"",F62=H62),AND(G62&lt;&gt;"",G62=H62)),"Prédécesseur répété",IF(OR(AND(F62&lt;&gt;"",COUNTIF($A$5:$A$61,F62)=0),AND(G62&lt;&gt;"",COUNTIF($A$5:$A$61,G62)=0),AND(H62&lt;&gt;"",COUNTIF($A$5:$A$61,H62)=0)),"Prédécesseur absent ou non antérieur",IF(OR(AND(F62&lt;&gt;"",IFERROR(VLOOKUP(F62,$A$5:$N$61,14,FALSE),0)=0),AND(G62&lt;&gt;"",IFERROR(VLOOKUP(G62,$A$5:$N$61,14,FALSE),0)=0),AND(H62&lt;&gt;"",IFERROR(VLOOKUP(H62,$A$5:$N$61,14,FALSE),0)=0)),"Prédécesseur non calculable",IF(AND(ISNUMBER(J62),ISNUMBER(N62),N62&gt;J62),"Date cible dépassée",IF(AND(K62="Terminée",L62&lt;&gt;1),"Avancement incohérent",IF(AND(K62&lt;&gt;"Terminée",L62=1),"Statut à vérifier",IF(AND(ISNUMBER(N62),N62&gt;'Paramètres'!$B$6),"Échéance événement dépassée","")))))))))))))))))))))))))</f>
        <v/>
      </c>
      <c r="T62" s="31" t="n"/>
      <c r="U62" s="20" t="n"/>
    </row>
    <row r="63">
      <c r="A63" s="19" t="n"/>
      <c r="B63" s="19" t="n"/>
      <c r="C63" s="20" t="n"/>
      <c r="D63" s="19" t="n"/>
      <c r="E63" s="19" t="n"/>
      <c r="F63" s="19" t="n"/>
      <c r="G63" s="19" t="n"/>
      <c r="H63" s="19" t="n"/>
      <c r="I63" s="21" t="n"/>
      <c r="J63" s="30" t="n"/>
      <c r="K63" s="19" t="n"/>
      <c r="L63" s="23" t="n"/>
      <c r="M63" s="28">
        <f>IF(OR(A63="",I63=""),"",MAX('Paramètres'!$B$5,IF(F63="",0,IFERROR(VLOOKUP(F63,$A$5:$N$62,14,FALSE),0)),IF(G63="",0,IFERROR(VLOOKUP(G63,$A$5:$N$62,14,FALSE),0)),IF(H63="",0,IFERROR(VLOOKUP(H63,$A$5:$N$62,14,FALSE),0))))</f>
        <v/>
      </c>
      <c r="N63" s="28">
        <f>IF(OR(M63="",I63=""),"",IFERROR(M63+I63,""))</f>
        <v/>
      </c>
      <c r="O63" s="28">
        <f>IF(OR(A63="",I63=""),"",IF(COUNTIF($F$64:$F$104,A63)+COUNTIF($G$64:$G$104,A63)+COUNTIF($H$64:$H$104,A63)=0,'Paramètres'!$B$6,IFERROR(AGGREGATE(15,6,$P$64:$P$104/((($F$64:$F$104=A63)+($G$64:$G$104=A63)+($H$64:$H$104=A63))&gt;0),1),'Paramètres'!$B$6)))</f>
        <v/>
      </c>
      <c r="P63" s="28">
        <f>IF(OR(O63="",I63=""),"",IFERROR(O63-I63,""))</f>
        <v/>
      </c>
      <c r="Q63" s="16">
        <f>IF(OR(P63="",M63=""),"",IFERROR(P63-M63,""))</f>
        <v/>
      </c>
      <c r="R63" s="6">
        <f>IF(OR(A63="",Q63=""),"",IF(Q63&lt;='Paramètres'!$B$7,"Oui","Non"))</f>
        <v/>
      </c>
      <c r="S63" s="5">
        <f>IF(A63="",IF(COUNTA(B63:L63,T63:U63)&gt;0,"ID obligatoire",""),IF(B63="","Lot obligatoire",IF(C63="","Tâche obligatoire",IF(D63="","Responsable obligatoire",IF(I63="","Durée obligatoire",IF(NOT(ISNUMBER(I63)),"Durée non numérique",IF(I63&lt;0,"Durée négative",IF(I63&gt;'Paramètres'!$B$8,"Durée au-delà de la limite",IF(K63="","Statut obligatoire",IF(L63="","Avancement obligatoire",IF(NOT(ISNUMBER(L63)),"Avancement non numérique",IF(OR(L63&lt;0,L63&gt;1),"Avancement hors plage",IF(AND(J63&lt;&gt;"",NOT(ISNUMBER(J63))),"Date cible non reconnue",IF(AND(T63&lt;&gt;"",NOT(ISNUMBER(T63))),"Budget non numérique",IF(AND(ISNUMBER(T63),T63&lt;0),"Budget négatif",IF(AND(ISNUMBER(T63),T63&gt;'Paramètres'!$B$9),"Budget au-delà de la limite",IF(COUNTIF($A$5:$A$104,A63)&gt;1,"ID en doublon",IF(OR(F63=A63,G63=A63,H63=A63),"Dépendance circulaire directe",IF(OR(AND(F63&lt;&gt;"",F63=G63),AND(F63&lt;&gt;"",F63=H63),AND(G63&lt;&gt;"",G63=H63)),"Prédécesseur répété",IF(OR(AND(F63&lt;&gt;"",COUNTIF($A$5:$A$62,F63)=0),AND(G63&lt;&gt;"",COUNTIF($A$5:$A$62,G63)=0),AND(H63&lt;&gt;"",COUNTIF($A$5:$A$62,H63)=0)),"Prédécesseur absent ou non antérieur",IF(OR(AND(F63&lt;&gt;"",IFERROR(VLOOKUP(F63,$A$5:$N$62,14,FALSE),0)=0),AND(G63&lt;&gt;"",IFERROR(VLOOKUP(G63,$A$5:$N$62,14,FALSE),0)=0),AND(H63&lt;&gt;"",IFERROR(VLOOKUP(H63,$A$5:$N$62,14,FALSE),0)=0)),"Prédécesseur non calculable",IF(AND(ISNUMBER(J63),ISNUMBER(N63),N63&gt;J63),"Date cible dépassée",IF(AND(K63="Terminée",L63&lt;&gt;1),"Avancement incohérent",IF(AND(K63&lt;&gt;"Terminée",L63=1),"Statut à vérifier",IF(AND(ISNUMBER(N63),N63&gt;'Paramètres'!$B$6),"Échéance événement dépassée","")))))))))))))))))))))))))</f>
        <v/>
      </c>
      <c r="T63" s="31" t="n"/>
      <c r="U63" s="20" t="n"/>
    </row>
    <row r="64">
      <c r="A64" s="19" t="n"/>
      <c r="B64" s="19" t="n"/>
      <c r="C64" s="20" t="n"/>
      <c r="D64" s="19" t="n"/>
      <c r="E64" s="19" t="n"/>
      <c r="F64" s="19" t="n"/>
      <c r="G64" s="19" t="n"/>
      <c r="H64" s="19" t="n"/>
      <c r="I64" s="21" t="n"/>
      <c r="J64" s="30" t="n"/>
      <c r="K64" s="19" t="n"/>
      <c r="L64" s="23" t="n"/>
      <c r="M64" s="29">
        <f>IF(OR(A64="",I64=""),"",MAX('Paramètres'!$B$5,IF(F64="",0,IFERROR(VLOOKUP(F64,$A$5:$N$63,14,FALSE),0)),IF(G64="",0,IFERROR(VLOOKUP(G64,$A$5:$N$63,14,FALSE),0)),IF(H64="",0,IFERROR(VLOOKUP(H64,$A$5:$N$63,14,FALSE),0))))</f>
        <v/>
      </c>
      <c r="N64" s="29">
        <f>IF(OR(M64="",I64=""),"",IFERROR(M64+I64,""))</f>
        <v/>
      </c>
      <c r="O64" s="29">
        <f>IF(OR(A64="",I64=""),"",IF(COUNTIF($F$65:$F$104,A64)+COUNTIF($G$65:$G$104,A64)+COUNTIF($H$65:$H$104,A64)=0,'Paramètres'!$B$6,IFERROR(AGGREGATE(15,6,$P$65:$P$104/((($F$65:$F$104=A64)+($G$65:$G$104=A64)+($H$65:$H$104=A64))&gt;0),1),'Paramètres'!$B$6)))</f>
        <v/>
      </c>
      <c r="P64" s="29">
        <f>IF(OR(O64="",I64=""),"",IFERROR(O64-I64,""))</f>
        <v/>
      </c>
      <c r="Q64" s="18">
        <f>IF(OR(P64="",M64=""),"",IFERROR(P64-M64,""))</f>
        <v/>
      </c>
      <c r="R64" s="9">
        <f>IF(OR(A64="",Q64=""),"",IF(Q64&lt;='Paramètres'!$B$7,"Oui","Non"))</f>
        <v/>
      </c>
      <c r="S64" s="8">
        <f>IF(A64="",IF(COUNTA(B64:L64,T64:U64)&gt;0,"ID obligatoire",""),IF(B64="","Lot obligatoire",IF(C64="","Tâche obligatoire",IF(D64="","Responsable obligatoire",IF(I64="","Durée obligatoire",IF(NOT(ISNUMBER(I64)),"Durée non numérique",IF(I64&lt;0,"Durée négative",IF(I64&gt;'Paramètres'!$B$8,"Durée au-delà de la limite",IF(K64="","Statut obligatoire",IF(L64="","Avancement obligatoire",IF(NOT(ISNUMBER(L64)),"Avancement non numérique",IF(OR(L64&lt;0,L64&gt;1),"Avancement hors plage",IF(AND(J64&lt;&gt;"",NOT(ISNUMBER(J64))),"Date cible non reconnue",IF(AND(T64&lt;&gt;"",NOT(ISNUMBER(T64))),"Budget non numérique",IF(AND(ISNUMBER(T64),T64&lt;0),"Budget négatif",IF(AND(ISNUMBER(T64),T64&gt;'Paramètres'!$B$9),"Budget au-delà de la limite",IF(COUNTIF($A$5:$A$104,A64)&gt;1,"ID en doublon",IF(OR(F64=A64,G64=A64,H64=A64),"Dépendance circulaire directe",IF(OR(AND(F64&lt;&gt;"",F64=G64),AND(F64&lt;&gt;"",F64=H64),AND(G64&lt;&gt;"",G64=H64)),"Prédécesseur répété",IF(OR(AND(F64&lt;&gt;"",COUNTIF($A$5:$A$63,F64)=0),AND(G64&lt;&gt;"",COUNTIF($A$5:$A$63,G64)=0),AND(H64&lt;&gt;"",COUNTIF($A$5:$A$63,H64)=0)),"Prédécesseur absent ou non antérieur",IF(OR(AND(F64&lt;&gt;"",IFERROR(VLOOKUP(F64,$A$5:$N$63,14,FALSE),0)=0),AND(G64&lt;&gt;"",IFERROR(VLOOKUP(G64,$A$5:$N$63,14,FALSE),0)=0),AND(H64&lt;&gt;"",IFERROR(VLOOKUP(H64,$A$5:$N$63,14,FALSE),0)=0)),"Prédécesseur non calculable",IF(AND(ISNUMBER(J64),ISNUMBER(N64),N64&gt;J64),"Date cible dépassée",IF(AND(K64="Terminée",L64&lt;&gt;1),"Avancement incohérent",IF(AND(K64&lt;&gt;"Terminée",L64=1),"Statut à vérifier",IF(AND(ISNUMBER(N64),N64&gt;'Paramètres'!$B$6),"Échéance événement dépassée","")))))))))))))))))))))))))</f>
        <v/>
      </c>
      <c r="T64" s="31" t="n"/>
      <c r="U64" s="20" t="n"/>
    </row>
    <row r="65">
      <c r="A65" s="19" t="n"/>
      <c r="B65" s="19" t="n"/>
      <c r="C65" s="20" t="n"/>
      <c r="D65" s="19" t="n"/>
      <c r="E65" s="19" t="n"/>
      <c r="F65" s="19" t="n"/>
      <c r="G65" s="19" t="n"/>
      <c r="H65" s="19" t="n"/>
      <c r="I65" s="21" t="n"/>
      <c r="J65" s="30" t="n"/>
      <c r="K65" s="19" t="n"/>
      <c r="L65" s="23" t="n"/>
      <c r="M65" s="28">
        <f>IF(OR(A65="",I65=""),"",MAX('Paramètres'!$B$5,IF(F65="",0,IFERROR(VLOOKUP(F65,$A$5:$N$64,14,FALSE),0)),IF(G65="",0,IFERROR(VLOOKUP(G65,$A$5:$N$64,14,FALSE),0)),IF(H65="",0,IFERROR(VLOOKUP(H65,$A$5:$N$64,14,FALSE),0))))</f>
        <v/>
      </c>
      <c r="N65" s="28">
        <f>IF(OR(M65="",I65=""),"",IFERROR(M65+I65,""))</f>
        <v/>
      </c>
      <c r="O65" s="28">
        <f>IF(OR(A65="",I65=""),"",IF(COUNTIF($F$66:$F$104,A65)+COUNTIF($G$66:$G$104,A65)+COUNTIF($H$66:$H$104,A65)=0,'Paramètres'!$B$6,IFERROR(AGGREGATE(15,6,$P$66:$P$104/((($F$66:$F$104=A65)+($G$66:$G$104=A65)+($H$66:$H$104=A65))&gt;0),1),'Paramètres'!$B$6)))</f>
        <v/>
      </c>
      <c r="P65" s="28">
        <f>IF(OR(O65="",I65=""),"",IFERROR(O65-I65,""))</f>
        <v/>
      </c>
      <c r="Q65" s="16">
        <f>IF(OR(P65="",M65=""),"",IFERROR(P65-M65,""))</f>
        <v/>
      </c>
      <c r="R65" s="6">
        <f>IF(OR(A65="",Q65=""),"",IF(Q65&lt;='Paramètres'!$B$7,"Oui","Non"))</f>
        <v/>
      </c>
      <c r="S65" s="5">
        <f>IF(A65="",IF(COUNTA(B65:L65,T65:U65)&gt;0,"ID obligatoire",""),IF(B65="","Lot obligatoire",IF(C65="","Tâche obligatoire",IF(D65="","Responsable obligatoire",IF(I65="","Durée obligatoire",IF(NOT(ISNUMBER(I65)),"Durée non numérique",IF(I65&lt;0,"Durée négative",IF(I65&gt;'Paramètres'!$B$8,"Durée au-delà de la limite",IF(K65="","Statut obligatoire",IF(L65="","Avancement obligatoire",IF(NOT(ISNUMBER(L65)),"Avancement non numérique",IF(OR(L65&lt;0,L65&gt;1),"Avancement hors plage",IF(AND(J65&lt;&gt;"",NOT(ISNUMBER(J65))),"Date cible non reconnue",IF(AND(T65&lt;&gt;"",NOT(ISNUMBER(T65))),"Budget non numérique",IF(AND(ISNUMBER(T65),T65&lt;0),"Budget négatif",IF(AND(ISNUMBER(T65),T65&gt;'Paramètres'!$B$9),"Budget au-delà de la limite",IF(COUNTIF($A$5:$A$104,A65)&gt;1,"ID en doublon",IF(OR(F65=A65,G65=A65,H65=A65),"Dépendance circulaire directe",IF(OR(AND(F65&lt;&gt;"",F65=G65),AND(F65&lt;&gt;"",F65=H65),AND(G65&lt;&gt;"",G65=H65)),"Prédécesseur répété",IF(OR(AND(F65&lt;&gt;"",COUNTIF($A$5:$A$64,F65)=0),AND(G65&lt;&gt;"",COUNTIF($A$5:$A$64,G65)=0),AND(H65&lt;&gt;"",COUNTIF($A$5:$A$64,H65)=0)),"Prédécesseur absent ou non antérieur",IF(OR(AND(F65&lt;&gt;"",IFERROR(VLOOKUP(F65,$A$5:$N$64,14,FALSE),0)=0),AND(G65&lt;&gt;"",IFERROR(VLOOKUP(G65,$A$5:$N$64,14,FALSE),0)=0),AND(H65&lt;&gt;"",IFERROR(VLOOKUP(H65,$A$5:$N$64,14,FALSE),0)=0)),"Prédécesseur non calculable",IF(AND(ISNUMBER(J65),ISNUMBER(N65),N65&gt;J65),"Date cible dépassée",IF(AND(K65="Terminée",L65&lt;&gt;1),"Avancement incohérent",IF(AND(K65&lt;&gt;"Terminée",L65=1),"Statut à vérifier",IF(AND(ISNUMBER(N65),N65&gt;'Paramètres'!$B$6),"Échéance événement dépassée","")))))))))))))))))))))))))</f>
        <v/>
      </c>
      <c r="T65" s="31" t="n"/>
      <c r="U65" s="20" t="n"/>
    </row>
    <row r="66">
      <c r="A66" s="19" t="n"/>
      <c r="B66" s="19" t="n"/>
      <c r="C66" s="20" t="n"/>
      <c r="D66" s="19" t="n"/>
      <c r="E66" s="19" t="n"/>
      <c r="F66" s="19" t="n"/>
      <c r="G66" s="19" t="n"/>
      <c r="H66" s="19" t="n"/>
      <c r="I66" s="21" t="n"/>
      <c r="J66" s="30" t="n"/>
      <c r="K66" s="19" t="n"/>
      <c r="L66" s="23" t="n"/>
      <c r="M66" s="29">
        <f>IF(OR(A66="",I66=""),"",MAX('Paramètres'!$B$5,IF(F66="",0,IFERROR(VLOOKUP(F66,$A$5:$N$65,14,FALSE),0)),IF(G66="",0,IFERROR(VLOOKUP(G66,$A$5:$N$65,14,FALSE),0)),IF(H66="",0,IFERROR(VLOOKUP(H66,$A$5:$N$65,14,FALSE),0))))</f>
        <v/>
      </c>
      <c r="N66" s="29">
        <f>IF(OR(M66="",I66=""),"",IFERROR(M66+I66,""))</f>
        <v/>
      </c>
      <c r="O66" s="29">
        <f>IF(OR(A66="",I66=""),"",IF(COUNTIF($F$67:$F$104,A66)+COUNTIF($G$67:$G$104,A66)+COUNTIF($H$67:$H$104,A66)=0,'Paramètres'!$B$6,IFERROR(AGGREGATE(15,6,$P$67:$P$104/((($F$67:$F$104=A66)+($G$67:$G$104=A66)+($H$67:$H$104=A66))&gt;0),1),'Paramètres'!$B$6)))</f>
        <v/>
      </c>
      <c r="P66" s="29">
        <f>IF(OR(O66="",I66=""),"",IFERROR(O66-I66,""))</f>
        <v/>
      </c>
      <c r="Q66" s="18">
        <f>IF(OR(P66="",M66=""),"",IFERROR(P66-M66,""))</f>
        <v/>
      </c>
      <c r="R66" s="9">
        <f>IF(OR(A66="",Q66=""),"",IF(Q66&lt;='Paramètres'!$B$7,"Oui","Non"))</f>
        <v/>
      </c>
      <c r="S66" s="8">
        <f>IF(A66="",IF(COUNTA(B66:L66,T66:U66)&gt;0,"ID obligatoire",""),IF(B66="","Lot obligatoire",IF(C66="","Tâche obligatoire",IF(D66="","Responsable obligatoire",IF(I66="","Durée obligatoire",IF(NOT(ISNUMBER(I66)),"Durée non numérique",IF(I66&lt;0,"Durée négative",IF(I66&gt;'Paramètres'!$B$8,"Durée au-delà de la limite",IF(K66="","Statut obligatoire",IF(L66="","Avancement obligatoire",IF(NOT(ISNUMBER(L66)),"Avancement non numérique",IF(OR(L66&lt;0,L66&gt;1),"Avancement hors plage",IF(AND(J66&lt;&gt;"",NOT(ISNUMBER(J66))),"Date cible non reconnue",IF(AND(T66&lt;&gt;"",NOT(ISNUMBER(T66))),"Budget non numérique",IF(AND(ISNUMBER(T66),T66&lt;0),"Budget négatif",IF(AND(ISNUMBER(T66),T66&gt;'Paramètres'!$B$9),"Budget au-delà de la limite",IF(COUNTIF($A$5:$A$104,A66)&gt;1,"ID en doublon",IF(OR(F66=A66,G66=A66,H66=A66),"Dépendance circulaire directe",IF(OR(AND(F66&lt;&gt;"",F66=G66),AND(F66&lt;&gt;"",F66=H66),AND(G66&lt;&gt;"",G66=H66)),"Prédécesseur répété",IF(OR(AND(F66&lt;&gt;"",COUNTIF($A$5:$A$65,F66)=0),AND(G66&lt;&gt;"",COUNTIF($A$5:$A$65,G66)=0),AND(H66&lt;&gt;"",COUNTIF($A$5:$A$65,H66)=0)),"Prédécesseur absent ou non antérieur",IF(OR(AND(F66&lt;&gt;"",IFERROR(VLOOKUP(F66,$A$5:$N$65,14,FALSE),0)=0),AND(G66&lt;&gt;"",IFERROR(VLOOKUP(G66,$A$5:$N$65,14,FALSE),0)=0),AND(H66&lt;&gt;"",IFERROR(VLOOKUP(H66,$A$5:$N$65,14,FALSE),0)=0)),"Prédécesseur non calculable",IF(AND(ISNUMBER(J66),ISNUMBER(N66),N66&gt;J66),"Date cible dépassée",IF(AND(K66="Terminée",L66&lt;&gt;1),"Avancement incohérent",IF(AND(K66&lt;&gt;"Terminée",L66=1),"Statut à vérifier",IF(AND(ISNUMBER(N66),N66&gt;'Paramètres'!$B$6),"Échéance événement dépassée","")))))))))))))))))))))))))</f>
        <v/>
      </c>
      <c r="T66" s="31" t="n"/>
      <c r="U66" s="20" t="n"/>
    </row>
    <row r="67">
      <c r="A67" s="19" t="n"/>
      <c r="B67" s="19" t="n"/>
      <c r="C67" s="20" t="n"/>
      <c r="D67" s="19" t="n"/>
      <c r="E67" s="19" t="n"/>
      <c r="F67" s="19" t="n"/>
      <c r="G67" s="19" t="n"/>
      <c r="H67" s="19" t="n"/>
      <c r="I67" s="21" t="n"/>
      <c r="J67" s="30" t="n"/>
      <c r="K67" s="19" t="n"/>
      <c r="L67" s="23" t="n"/>
      <c r="M67" s="28">
        <f>IF(OR(A67="",I67=""),"",MAX('Paramètres'!$B$5,IF(F67="",0,IFERROR(VLOOKUP(F67,$A$5:$N$66,14,FALSE),0)),IF(G67="",0,IFERROR(VLOOKUP(G67,$A$5:$N$66,14,FALSE),0)),IF(H67="",0,IFERROR(VLOOKUP(H67,$A$5:$N$66,14,FALSE),0))))</f>
        <v/>
      </c>
      <c r="N67" s="28">
        <f>IF(OR(M67="",I67=""),"",IFERROR(M67+I67,""))</f>
        <v/>
      </c>
      <c r="O67" s="28">
        <f>IF(OR(A67="",I67=""),"",IF(COUNTIF($F$68:$F$104,A67)+COUNTIF($G$68:$G$104,A67)+COUNTIF($H$68:$H$104,A67)=0,'Paramètres'!$B$6,IFERROR(AGGREGATE(15,6,$P$68:$P$104/((($F$68:$F$104=A67)+($G$68:$G$104=A67)+($H$68:$H$104=A67))&gt;0),1),'Paramètres'!$B$6)))</f>
        <v/>
      </c>
      <c r="P67" s="28">
        <f>IF(OR(O67="",I67=""),"",IFERROR(O67-I67,""))</f>
        <v/>
      </c>
      <c r="Q67" s="16">
        <f>IF(OR(P67="",M67=""),"",IFERROR(P67-M67,""))</f>
        <v/>
      </c>
      <c r="R67" s="6">
        <f>IF(OR(A67="",Q67=""),"",IF(Q67&lt;='Paramètres'!$B$7,"Oui","Non"))</f>
        <v/>
      </c>
      <c r="S67" s="5">
        <f>IF(A67="",IF(COUNTA(B67:L67,T67:U67)&gt;0,"ID obligatoire",""),IF(B67="","Lot obligatoire",IF(C67="","Tâche obligatoire",IF(D67="","Responsable obligatoire",IF(I67="","Durée obligatoire",IF(NOT(ISNUMBER(I67)),"Durée non numérique",IF(I67&lt;0,"Durée négative",IF(I67&gt;'Paramètres'!$B$8,"Durée au-delà de la limite",IF(K67="","Statut obligatoire",IF(L67="","Avancement obligatoire",IF(NOT(ISNUMBER(L67)),"Avancement non numérique",IF(OR(L67&lt;0,L67&gt;1),"Avancement hors plage",IF(AND(J67&lt;&gt;"",NOT(ISNUMBER(J67))),"Date cible non reconnue",IF(AND(T67&lt;&gt;"",NOT(ISNUMBER(T67))),"Budget non numérique",IF(AND(ISNUMBER(T67),T67&lt;0),"Budget négatif",IF(AND(ISNUMBER(T67),T67&gt;'Paramètres'!$B$9),"Budget au-delà de la limite",IF(COUNTIF($A$5:$A$104,A67)&gt;1,"ID en doublon",IF(OR(F67=A67,G67=A67,H67=A67),"Dépendance circulaire directe",IF(OR(AND(F67&lt;&gt;"",F67=G67),AND(F67&lt;&gt;"",F67=H67),AND(G67&lt;&gt;"",G67=H67)),"Prédécesseur répété",IF(OR(AND(F67&lt;&gt;"",COUNTIF($A$5:$A$66,F67)=0),AND(G67&lt;&gt;"",COUNTIF($A$5:$A$66,G67)=0),AND(H67&lt;&gt;"",COUNTIF($A$5:$A$66,H67)=0)),"Prédécesseur absent ou non antérieur",IF(OR(AND(F67&lt;&gt;"",IFERROR(VLOOKUP(F67,$A$5:$N$66,14,FALSE),0)=0),AND(G67&lt;&gt;"",IFERROR(VLOOKUP(G67,$A$5:$N$66,14,FALSE),0)=0),AND(H67&lt;&gt;"",IFERROR(VLOOKUP(H67,$A$5:$N$66,14,FALSE),0)=0)),"Prédécesseur non calculable",IF(AND(ISNUMBER(J67),ISNUMBER(N67),N67&gt;J67),"Date cible dépassée",IF(AND(K67="Terminée",L67&lt;&gt;1),"Avancement incohérent",IF(AND(K67&lt;&gt;"Terminée",L67=1),"Statut à vérifier",IF(AND(ISNUMBER(N67),N67&gt;'Paramètres'!$B$6),"Échéance événement dépassée","")))))))))))))))))))))))))</f>
        <v/>
      </c>
      <c r="T67" s="31" t="n"/>
      <c r="U67" s="20" t="n"/>
    </row>
    <row r="68">
      <c r="A68" s="19" t="n"/>
      <c r="B68" s="19" t="n"/>
      <c r="C68" s="20" t="n"/>
      <c r="D68" s="19" t="n"/>
      <c r="E68" s="19" t="n"/>
      <c r="F68" s="19" t="n"/>
      <c r="G68" s="19" t="n"/>
      <c r="H68" s="19" t="n"/>
      <c r="I68" s="21" t="n"/>
      <c r="J68" s="30" t="n"/>
      <c r="K68" s="19" t="n"/>
      <c r="L68" s="23" t="n"/>
      <c r="M68" s="29">
        <f>IF(OR(A68="",I68=""),"",MAX('Paramètres'!$B$5,IF(F68="",0,IFERROR(VLOOKUP(F68,$A$5:$N$67,14,FALSE),0)),IF(G68="",0,IFERROR(VLOOKUP(G68,$A$5:$N$67,14,FALSE),0)),IF(H68="",0,IFERROR(VLOOKUP(H68,$A$5:$N$67,14,FALSE),0))))</f>
        <v/>
      </c>
      <c r="N68" s="29">
        <f>IF(OR(M68="",I68=""),"",IFERROR(M68+I68,""))</f>
        <v/>
      </c>
      <c r="O68" s="29">
        <f>IF(OR(A68="",I68=""),"",IF(COUNTIF($F$69:$F$104,A68)+COUNTIF($G$69:$G$104,A68)+COUNTIF($H$69:$H$104,A68)=0,'Paramètres'!$B$6,IFERROR(AGGREGATE(15,6,$P$69:$P$104/((($F$69:$F$104=A68)+($G$69:$G$104=A68)+($H$69:$H$104=A68))&gt;0),1),'Paramètres'!$B$6)))</f>
        <v/>
      </c>
      <c r="P68" s="29">
        <f>IF(OR(O68="",I68=""),"",IFERROR(O68-I68,""))</f>
        <v/>
      </c>
      <c r="Q68" s="18">
        <f>IF(OR(P68="",M68=""),"",IFERROR(P68-M68,""))</f>
        <v/>
      </c>
      <c r="R68" s="9">
        <f>IF(OR(A68="",Q68=""),"",IF(Q68&lt;='Paramètres'!$B$7,"Oui","Non"))</f>
        <v/>
      </c>
      <c r="S68" s="8">
        <f>IF(A68="",IF(COUNTA(B68:L68,T68:U68)&gt;0,"ID obligatoire",""),IF(B68="","Lot obligatoire",IF(C68="","Tâche obligatoire",IF(D68="","Responsable obligatoire",IF(I68="","Durée obligatoire",IF(NOT(ISNUMBER(I68)),"Durée non numérique",IF(I68&lt;0,"Durée négative",IF(I68&gt;'Paramètres'!$B$8,"Durée au-delà de la limite",IF(K68="","Statut obligatoire",IF(L68="","Avancement obligatoire",IF(NOT(ISNUMBER(L68)),"Avancement non numérique",IF(OR(L68&lt;0,L68&gt;1),"Avancement hors plage",IF(AND(J68&lt;&gt;"",NOT(ISNUMBER(J68))),"Date cible non reconnue",IF(AND(T68&lt;&gt;"",NOT(ISNUMBER(T68))),"Budget non numérique",IF(AND(ISNUMBER(T68),T68&lt;0),"Budget négatif",IF(AND(ISNUMBER(T68),T68&gt;'Paramètres'!$B$9),"Budget au-delà de la limite",IF(COUNTIF($A$5:$A$104,A68)&gt;1,"ID en doublon",IF(OR(F68=A68,G68=A68,H68=A68),"Dépendance circulaire directe",IF(OR(AND(F68&lt;&gt;"",F68=G68),AND(F68&lt;&gt;"",F68=H68),AND(G68&lt;&gt;"",G68=H68)),"Prédécesseur répété",IF(OR(AND(F68&lt;&gt;"",COUNTIF($A$5:$A$67,F68)=0),AND(G68&lt;&gt;"",COUNTIF($A$5:$A$67,G68)=0),AND(H68&lt;&gt;"",COUNTIF($A$5:$A$67,H68)=0)),"Prédécesseur absent ou non antérieur",IF(OR(AND(F68&lt;&gt;"",IFERROR(VLOOKUP(F68,$A$5:$N$67,14,FALSE),0)=0),AND(G68&lt;&gt;"",IFERROR(VLOOKUP(G68,$A$5:$N$67,14,FALSE),0)=0),AND(H68&lt;&gt;"",IFERROR(VLOOKUP(H68,$A$5:$N$67,14,FALSE),0)=0)),"Prédécesseur non calculable",IF(AND(ISNUMBER(J68),ISNUMBER(N68),N68&gt;J68),"Date cible dépassée",IF(AND(K68="Terminée",L68&lt;&gt;1),"Avancement incohérent",IF(AND(K68&lt;&gt;"Terminée",L68=1),"Statut à vérifier",IF(AND(ISNUMBER(N68),N68&gt;'Paramètres'!$B$6),"Échéance événement dépassée","")))))))))))))))))))))))))</f>
        <v/>
      </c>
      <c r="T68" s="31" t="n"/>
      <c r="U68" s="20" t="n"/>
    </row>
    <row r="69">
      <c r="A69" s="19" t="n"/>
      <c r="B69" s="19" t="n"/>
      <c r="C69" s="20" t="n"/>
      <c r="D69" s="19" t="n"/>
      <c r="E69" s="19" t="n"/>
      <c r="F69" s="19" t="n"/>
      <c r="G69" s="19" t="n"/>
      <c r="H69" s="19" t="n"/>
      <c r="I69" s="21" t="n"/>
      <c r="J69" s="30" t="n"/>
      <c r="K69" s="19" t="n"/>
      <c r="L69" s="23" t="n"/>
      <c r="M69" s="28">
        <f>IF(OR(A69="",I69=""),"",MAX('Paramètres'!$B$5,IF(F69="",0,IFERROR(VLOOKUP(F69,$A$5:$N$68,14,FALSE),0)),IF(G69="",0,IFERROR(VLOOKUP(G69,$A$5:$N$68,14,FALSE),0)),IF(H69="",0,IFERROR(VLOOKUP(H69,$A$5:$N$68,14,FALSE),0))))</f>
        <v/>
      </c>
      <c r="N69" s="28">
        <f>IF(OR(M69="",I69=""),"",IFERROR(M69+I69,""))</f>
        <v/>
      </c>
      <c r="O69" s="28">
        <f>IF(OR(A69="",I69=""),"",IF(COUNTIF($F$70:$F$104,A69)+COUNTIF($G$70:$G$104,A69)+COUNTIF($H$70:$H$104,A69)=0,'Paramètres'!$B$6,IFERROR(AGGREGATE(15,6,$P$70:$P$104/((($F$70:$F$104=A69)+($G$70:$G$104=A69)+($H$70:$H$104=A69))&gt;0),1),'Paramètres'!$B$6)))</f>
        <v/>
      </c>
      <c r="P69" s="28">
        <f>IF(OR(O69="",I69=""),"",IFERROR(O69-I69,""))</f>
        <v/>
      </c>
      <c r="Q69" s="16">
        <f>IF(OR(P69="",M69=""),"",IFERROR(P69-M69,""))</f>
        <v/>
      </c>
      <c r="R69" s="6">
        <f>IF(OR(A69="",Q69=""),"",IF(Q69&lt;='Paramètres'!$B$7,"Oui","Non"))</f>
        <v/>
      </c>
      <c r="S69" s="5">
        <f>IF(A69="",IF(COUNTA(B69:L69,T69:U69)&gt;0,"ID obligatoire",""),IF(B69="","Lot obligatoire",IF(C69="","Tâche obligatoire",IF(D69="","Responsable obligatoire",IF(I69="","Durée obligatoire",IF(NOT(ISNUMBER(I69)),"Durée non numérique",IF(I69&lt;0,"Durée négative",IF(I69&gt;'Paramètres'!$B$8,"Durée au-delà de la limite",IF(K69="","Statut obligatoire",IF(L69="","Avancement obligatoire",IF(NOT(ISNUMBER(L69)),"Avancement non numérique",IF(OR(L69&lt;0,L69&gt;1),"Avancement hors plage",IF(AND(J69&lt;&gt;"",NOT(ISNUMBER(J69))),"Date cible non reconnue",IF(AND(T69&lt;&gt;"",NOT(ISNUMBER(T69))),"Budget non numérique",IF(AND(ISNUMBER(T69),T69&lt;0),"Budget négatif",IF(AND(ISNUMBER(T69),T69&gt;'Paramètres'!$B$9),"Budget au-delà de la limite",IF(COUNTIF($A$5:$A$104,A69)&gt;1,"ID en doublon",IF(OR(F69=A69,G69=A69,H69=A69),"Dépendance circulaire directe",IF(OR(AND(F69&lt;&gt;"",F69=G69),AND(F69&lt;&gt;"",F69=H69),AND(G69&lt;&gt;"",G69=H69)),"Prédécesseur répété",IF(OR(AND(F69&lt;&gt;"",COUNTIF($A$5:$A$68,F69)=0),AND(G69&lt;&gt;"",COUNTIF($A$5:$A$68,G69)=0),AND(H69&lt;&gt;"",COUNTIF($A$5:$A$68,H69)=0)),"Prédécesseur absent ou non antérieur",IF(OR(AND(F69&lt;&gt;"",IFERROR(VLOOKUP(F69,$A$5:$N$68,14,FALSE),0)=0),AND(G69&lt;&gt;"",IFERROR(VLOOKUP(G69,$A$5:$N$68,14,FALSE),0)=0),AND(H69&lt;&gt;"",IFERROR(VLOOKUP(H69,$A$5:$N$68,14,FALSE),0)=0)),"Prédécesseur non calculable",IF(AND(ISNUMBER(J69),ISNUMBER(N69),N69&gt;J69),"Date cible dépassée",IF(AND(K69="Terminée",L69&lt;&gt;1),"Avancement incohérent",IF(AND(K69&lt;&gt;"Terminée",L69=1),"Statut à vérifier",IF(AND(ISNUMBER(N69),N69&gt;'Paramètres'!$B$6),"Échéance événement dépassée","")))))))))))))))))))))))))</f>
        <v/>
      </c>
      <c r="T69" s="31" t="n"/>
      <c r="U69" s="20" t="n"/>
    </row>
    <row r="70">
      <c r="A70" s="19" t="n"/>
      <c r="B70" s="19" t="n"/>
      <c r="C70" s="20" t="n"/>
      <c r="D70" s="19" t="n"/>
      <c r="E70" s="19" t="n"/>
      <c r="F70" s="19" t="n"/>
      <c r="G70" s="19" t="n"/>
      <c r="H70" s="19" t="n"/>
      <c r="I70" s="21" t="n"/>
      <c r="J70" s="30" t="n"/>
      <c r="K70" s="19" t="n"/>
      <c r="L70" s="23" t="n"/>
      <c r="M70" s="29">
        <f>IF(OR(A70="",I70=""),"",MAX('Paramètres'!$B$5,IF(F70="",0,IFERROR(VLOOKUP(F70,$A$5:$N$69,14,FALSE),0)),IF(G70="",0,IFERROR(VLOOKUP(G70,$A$5:$N$69,14,FALSE),0)),IF(H70="",0,IFERROR(VLOOKUP(H70,$A$5:$N$69,14,FALSE),0))))</f>
        <v/>
      </c>
      <c r="N70" s="29">
        <f>IF(OR(M70="",I70=""),"",IFERROR(M70+I70,""))</f>
        <v/>
      </c>
      <c r="O70" s="29">
        <f>IF(OR(A70="",I70=""),"",IF(COUNTIF($F$71:$F$104,A70)+COUNTIF($G$71:$G$104,A70)+COUNTIF($H$71:$H$104,A70)=0,'Paramètres'!$B$6,IFERROR(AGGREGATE(15,6,$P$71:$P$104/((($F$71:$F$104=A70)+($G$71:$G$104=A70)+($H$71:$H$104=A70))&gt;0),1),'Paramètres'!$B$6)))</f>
        <v/>
      </c>
      <c r="P70" s="29">
        <f>IF(OR(O70="",I70=""),"",IFERROR(O70-I70,""))</f>
        <v/>
      </c>
      <c r="Q70" s="18">
        <f>IF(OR(P70="",M70=""),"",IFERROR(P70-M70,""))</f>
        <v/>
      </c>
      <c r="R70" s="9">
        <f>IF(OR(A70="",Q70=""),"",IF(Q70&lt;='Paramètres'!$B$7,"Oui","Non"))</f>
        <v/>
      </c>
      <c r="S70" s="8">
        <f>IF(A70="",IF(COUNTA(B70:L70,T70:U70)&gt;0,"ID obligatoire",""),IF(B70="","Lot obligatoire",IF(C70="","Tâche obligatoire",IF(D70="","Responsable obligatoire",IF(I70="","Durée obligatoire",IF(NOT(ISNUMBER(I70)),"Durée non numérique",IF(I70&lt;0,"Durée négative",IF(I70&gt;'Paramètres'!$B$8,"Durée au-delà de la limite",IF(K70="","Statut obligatoire",IF(L70="","Avancement obligatoire",IF(NOT(ISNUMBER(L70)),"Avancement non numérique",IF(OR(L70&lt;0,L70&gt;1),"Avancement hors plage",IF(AND(J70&lt;&gt;"",NOT(ISNUMBER(J70))),"Date cible non reconnue",IF(AND(T70&lt;&gt;"",NOT(ISNUMBER(T70))),"Budget non numérique",IF(AND(ISNUMBER(T70),T70&lt;0),"Budget négatif",IF(AND(ISNUMBER(T70),T70&gt;'Paramètres'!$B$9),"Budget au-delà de la limite",IF(COUNTIF($A$5:$A$104,A70)&gt;1,"ID en doublon",IF(OR(F70=A70,G70=A70,H70=A70),"Dépendance circulaire directe",IF(OR(AND(F70&lt;&gt;"",F70=G70),AND(F70&lt;&gt;"",F70=H70),AND(G70&lt;&gt;"",G70=H70)),"Prédécesseur répété",IF(OR(AND(F70&lt;&gt;"",COUNTIF($A$5:$A$69,F70)=0),AND(G70&lt;&gt;"",COUNTIF($A$5:$A$69,G70)=0),AND(H70&lt;&gt;"",COUNTIF($A$5:$A$69,H70)=0)),"Prédécesseur absent ou non antérieur",IF(OR(AND(F70&lt;&gt;"",IFERROR(VLOOKUP(F70,$A$5:$N$69,14,FALSE),0)=0),AND(G70&lt;&gt;"",IFERROR(VLOOKUP(G70,$A$5:$N$69,14,FALSE),0)=0),AND(H70&lt;&gt;"",IFERROR(VLOOKUP(H70,$A$5:$N$69,14,FALSE),0)=0)),"Prédécesseur non calculable",IF(AND(ISNUMBER(J70),ISNUMBER(N70),N70&gt;J70),"Date cible dépassée",IF(AND(K70="Terminée",L70&lt;&gt;1),"Avancement incohérent",IF(AND(K70&lt;&gt;"Terminée",L70=1),"Statut à vérifier",IF(AND(ISNUMBER(N70),N70&gt;'Paramètres'!$B$6),"Échéance événement dépassée","")))))))))))))))))))))))))</f>
        <v/>
      </c>
      <c r="T70" s="31" t="n"/>
      <c r="U70" s="20" t="n"/>
    </row>
    <row r="71">
      <c r="A71" s="19" t="n"/>
      <c r="B71" s="19" t="n"/>
      <c r="C71" s="20" t="n"/>
      <c r="D71" s="19" t="n"/>
      <c r="E71" s="19" t="n"/>
      <c r="F71" s="19" t="n"/>
      <c r="G71" s="19" t="n"/>
      <c r="H71" s="19" t="n"/>
      <c r="I71" s="21" t="n"/>
      <c r="J71" s="30" t="n"/>
      <c r="K71" s="19" t="n"/>
      <c r="L71" s="23" t="n"/>
      <c r="M71" s="28">
        <f>IF(OR(A71="",I71=""),"",MAX('Paramètres'!$B$5,IF(F71="",0,IFERROR(VLOOKUP(F71,$A$5:$N$70,14,FALSE),0)),IF(G71="",0,IFERROR(VLOOKUP(G71,$A$5:$N$70,14,FALSE),0)),IF(H71="",0,IFERROR(VLOOKUP(H71,$A$5:$N$70,14,FALSE),0))))</f>
        <v/>
      </c>
      <c r="N71" s="28">
        <f>IF(OR(M71="",I71=""),"",IFERROR(M71+I71,""))</f>
        <v/>
      </c>
      <c r="O71" s="28">
        <f>IF(OR(A71="",I71=""),"",IF(COUNTIF($F$72:$F$104,A71)+COUNTIF($G$72:$G$104,A71)+COUNTIF($H$72:$H$104,A71)=0,'Paramètres'!$B$6,IFERROR(AGGREGATE(15,6,$P$72:$P$104/((($F$72:$F$104=A71)+($G$72:$G$104=A71)+($H$72:$H$104=A71))&gt;0),1),'Paramètres'!$B$6)))</f>
        <v/>
      </c>
      <c r="P71" s="28">
        <f>IF(OR(O71="",I71=""),"",IFERROR(O71-I71,""))</f>
        <v/>
      </c>
      <c r="Q71" s="16">
        <f>IF(OR(P71="",M71=""),"",IFERROR(P71-M71,""))</f>
        <v/>
      </c>
      <c r="R71" s="6">
        <f>IF(OR(A71="",Q71=""),"",IF(Q71&lt;='Paramètres'!$B$7,"Oui","Non"))</f>
        <v/>
      </c>
      <c r="S71" s="5">
        <f>IF(A71="",IF(COUNTA(B71:L71,T71:U71)&gt;0,"ID obligatoire",""),IF(B71="","Lot obligatoire",IF(C71="","Tâche obligatoire",IF(D71="","Responsable obligatoire",IF(I71="","Durée obligatoire",IF(NOT(ISNUMBER(I71)),"Durée non numérique",IF(I71&lt;0,"Durée négative",IF(I71&gt;'Paramètres'!$B$8,"Durée au-delà de la limite",IF(K71="","Statut obligatoire",IF(L71="","Avancement obligatoire",IF(NOT(ISNUMBER(L71)),"Avancement non numérique",IF(OR(L71&lt;0,L71&gt;1),"Avancement hors plage",IF(AND(J71&lt;&gt;"",NOT(ISNUMBER(J71))),"Date cible non reconnue",IF(AND(T71&lt;&gt;"",NOT(ISNUMBER(T71))),"Budget non numérique",IF(AND(ISNUMBER(T71),T71&lt;0),"Budget négatif",IF(AND(ISNUMBER(T71),T71&gt;'Paramètres'!$B$9),"Budget au-delà de la limite",IF(COUNTIF($A$5:$A$104,A71)&gt;1,"ID en doublon",IF(OR(F71=A71,G71=A71,H71=A71),"Dépendance circulaire directe",IF(OR(AND(F71&lt;&gt;"",F71=G71),AND(F71&lt;&gt;"",F71=H71),AND(G71&lt;&gt;"",G71=H71)),"Prédécesseur répété",IF(OR(AND(F71&lt;&gt;"",COUNTIF($A$5:$A$70,F71)=0),AND(G71&lt;&gt;"",COUNTIF($A$5:$A$70,G71)=0),AND(H71&lt;&gt;"",COUNTIF($A$5:$A$70,H71)=0)),"Prédécesseur absent ou non antérieur",IF(OR(AND(F71&lt;&gt;"",IFERROR(VLOOKUP(F71,$A$5:$N$70,14,FALSE),0)=0),AND(G71&lt;&gt;"",IFERROR(VLOOKUP(G71,$A$5:$N$70,14,FALSE),0)=0),AND(H71&lt;&gt;"",IFERROR(VLOOKUP(H71,$A$5:$N$70,14,FALSE),0)=0)),"Prédécesseur non calculable",IF(AND(ISNUMBER(J71),ISNUMBER(N71),N71&gt;J71),"Date cible dépassée",IF(AND(K71="Terminée",L71&lt;&gt;1),"Avancement incohérent",IF(AND(K71&lt;&gt;"Terminée",L71=1),"Statut à vérifier",IF(AND(ISNUMBER(N71),N71&gt;'Paramètres'!$B$6),"Échéance événement dépassée","")))))))))))))))))))))))))</f>
        <v/>
      </c>
      <c r="T71" s="31" t="n"/>
      <c r="U71" s="20" t="n"/>
    </row>
    <row r="72">
      <c r="A72" s="19" t="n"/>
      <c r="B72" s="19" t="n"/>
      <c r="C72" s="20" t="n"/>
      <c r="D72" s="19" t="n"/>
      <c r="E72" s="19" t="n"/>
      <c r="F72" s="19" t="n"/>
      <c r="G72" s="19" t="n"/>
      <c r="H72" s="19" t="n"/>
      <c r="I72" s="21" t="n"/>
      <c r="J72" s="30" t="n"/>
      <c r="K72" s="19" t="n"/>
      <c r="L72" s="23" t="n"/>
      <c r="M72" s="29">
        <f>IF(OR(A72="",I72=""),"",MAX('Paramètres'!$B$5,IF(F72="",0,IFERROR(VLOOKUP(F72,$A$5:$N$71,14,FALSE),0)),IF(G72="",0,IFERROR(VLOOKUP(G72,$A$5:$N$71,14,FALSE),0)),IF(H72="",0,IFERROR(VLOOKUP(H72,$A$5:$N$71,14,FALSE),0))))</f>
        <v/>
      </c>
      <c r="N72" s="29">
        <f>IF(OR(M72="",I72=""),"",IFERROR(M72+I72,""))</f>
        <v/>
      </c>
      <c r="O72" s="29">
        <f>IF(OR(A72="",I72=""),"",IF(COUNTIF($F$73:$F$104,A72)+COUNTIF($G$73:$G$104,A72)+COUNTIF($H$73:$H$104,A72)=0,'Paramètres'!$B$6,IFERROR(AGGREGATE(15,6,$P$73:$P$104/((($F$73:$F$104=A72)+($G$73:$G$104=A72)+($H$73:$H$104=A72))&gt;0),1),'Paramètres'!$B$6)))</f>
        <v/>
      </c>
      <c r="P72" s="29">
        <f>IF(OR(O72="",I72=""),"",IFERROR(O72-I72,""))</f>
        <v/>
      </c>
      <c r="Q72" s="18">
        <f>IF(OR(P72="",M72=""),"",IFERROR(P72-M72,""))</f>
        <v/>
      </c>
      <c r="R72" s="9">
        <f>IF(OR(A72="",Q72=""),"",IF(Q72&lt;='Paramètres'!$B$7,"Oui","Non"))</f>
        <v/>
      </c>
      <c r="S72" s="8">
        <f>IF(A72="",IF(COUNTA(B72:L72,T72:U72)&gt;0,"ID obligatoire",""),IF(B72="","Lot obligatoire",IF(C72="","Tâche obligatoire",IF(D72="","Responsable obligatoire",IF(I72="","Durée obligatoire",IF(NOT(ISNUMBER(I72)),"Durée non numérique",IF(I72&lt;0,"Durée négative",IF(I72&gt;'Paramètres'!$B$8,"Durée au-delà de la limite",IF(K72="","Statut obligatoire",IF(L72="","Avancement obligatoire",IF(NOT(ISNUMBER(L72)),"Avancement non numérique",IF(OR(L72&lt;0,L72&gt;1),"Avancement hors plage",IF(AND(J72&lt;&gt;"",NOT(ISNUMBER(J72))),"Date cible non reconnue",IF(AND(T72&lt;&gt;"",NOT(ISNUMBER(T72))),"Budget non numérique",IF(AND(ISNUMBER(T72),T72&lt;0),"Budget négatif",IF(AND(ISNUMBER(T72),T72&gt;'Paramètres'!$B$9),"Budget au-delà de la limite",IF(COUNTIF($A$5:$A$104,A72)&gt;1,"ID en doublon",IF(OR(F72=A72,G72=A72,H72=A72),"Dépendance circulaire directe",IF(OR(AND(F72&lt;&gt;"",F72=G72),AND(F72&lt;&gt;"",F72=H72),AND(G72&lt;&gt;"",G72=H72)),"Prédécesseur répété",IF(OR(AND(F72&lt;&gt;"",COUNTIF($A$5:$A$71,F72)=0),AND(G72&lt;&gt;"",COUNTIF($A$5:$A$71,G72)=0),AND(H72&lt;&gt;"",COUNTIF($A$5:$A$71,H72)=0)),"Prédécesseur absent ou non antérieur",IF(OR(AND(F72&lt;&gt;"",IFERROR(VLOOKUP(F72,$A$5:$N$71,14,FALSE),0)=0),AND(G72&lt;&gt;"",IFERROR(VLOOKUP(G72,$A$5:$N$71,14,FALSE),0)=0),AND(H72&lt;&gt;"",IFERROR(VLOOKUP(H72,$A$5:$N$71,14,FALSE),0)=0)),"Prédécesseur non calculable",IF(AND(ISNUMBER(J72),ISNUMBER(N72),N72&gt;J72),"Date cible dépassée",IF(AND(K72="Terminée",L72&lt;&gt;1),"Avancement incohérent",IF(AND(K72&lt;&gt;"Terminée",L72=1),"Statut à vérifier",IF(AND(ISNUMBER(N72),N72&gt;'Paramètres'!$B$6),"Échéance événement dépassée","")))))))))))))))))))))))))</f>
        <v/>
      </c>
      <c r="T72" s="31" t="n"/>
      <c r="U72" s="20" t="n"/>
    </row>
    <row r="73">
      <c r="A73" s="19" t="n"/>
      <c r="B73" s="19" t="n"/>
      <c r="C73" s="20" t="n"/>
      <c r="D73" s="19" t="n"/>
      <c r="E73" s="19" t="n"/>
      <c r="F73" s="19" t="n"/>
      <c r="G73" s="19" t="n"/>
      <c r="H73" s="19" t="n"/>
      <c r="I73" s="21" t="n"/>
      <c r="J73" s="30" t="n"/>
      <c r="K73" s="19" t="n"/>
      <c r="L73" s="23" t="n"/>
      <c r="M73" s="28">
        <f>IF(OR(A73="",I73=""),"",MAX('Paramètres'!$B$5,IF(F73="",0,IFERROR(VLOOKUP(F73,$A$5:$N$72,14,FALSE),0)),IF(G73="",0,IFERROR(VLOOKUP(G73,$A$5:$N$72,14,FALSE),0)),IF(H73="",0,IFERROR(VLOOKUP(H73,$A$5:$N$72,14,FALSE),0))))</f>
        <v/>
      </c>
      <c r="N73" s="28">
        <f>IF(OR(M73="",I73=""),"",IFERROR(M73+I73,""))</f>
        <v/>
      </c>
      <c r="O73" s="28">
        <f>IF(OR(A73="",I73=""),"",IF(COUNTIF($F$74:$F$104,A73)+COUNTIF($G$74:$G$104,A73)+COUNTIF($H$74:$H$104,A73)=0,'Paramètres'!$B$6,IFERROR(AGGREGATE(15,6,$P$74:$P$104/((($F$74:$F$104=A73)+($G$74:$G$104=A73)+($H$74:$H$104=A73))&gt;0),1),'Paramètres'!$B$6)))</f>
        <v/>
      </c>
      <c r="P73" s="28">
        <f>IF(OR(O73="",I73=""),"",IFERROR(O73-I73,""))</f>
        <v/>
      </c>
      <c r="Q73" s="16">
        <f>IF(OR(P73="",M73=""),"",IFERROR(P73-M73,""))</f>
        <v/>
      </c>
      <c r="R73" s="6">
        <f>IF(OR(A73="",Q73=""),"",IF(Q73&lt;='Paramètres'!$B$7,"Oui","Non"))</f>
        <v/>
      </c>
      <c r="S73" s="5">
        <f>IF(A73="",IF(COUNTA(B73:L73,T73:U73)&gt;0,"ID obligatoire",""),IF(B73="","Lot obligatoire",IF(C73="","Tâche obligatoire",IF(D73="","Responsable obligatoire",IF(I73="","Durée obligatoire",IF(NOT(ISNUMBER(I73)),"Durée non numérique",IF(I73&lt;0,"Durée négative",IF(I73&gt;'Paramètres'!$B$8,"Durée au-delà de la limite",IF(K73="","Statut obligatoire",IF(L73="","Avancement obligatoire",IF(NOT(ISNUMBER(L73)),"Avancement non numérique",IF(OR(L73&lt;0,L73&gt;1),"Avancement hors plage",IF(AND(J73&lt;&gt;"",NOT(ISNUMBER(J73))),"Date cible non reconnue",IF(AND(T73&lt;&gt;"",NOT(ISNUMBER(T73))),"Budget non numérique",IF(AND(ISNUMBER(T73),T73&lt;0),"Budget négatif",IF(AND(ISNUMBER(T73),T73&gt;'Paramètres'!$B$9),"Budget au-delà de la limite",IF(COUNTIF($A$5:$A$104,A73)&gt;1,"ID en doublon",IF(OR(F73=A73,G73=A73,H73=A73),"Dépendance circulaire directe",IF(OR(AND(F73&lt;&gt;"",F73=G73),AND(F73&lt;&gt;"",F73=H73),AND(G73&lt;&gt;"",G73=H73)),"Prédécesseur répété",IF(OR(AND(F73&lt;&gt;"",COUNTIF($A$5:$A$72,F73)=0),AND(G73&lt;&gt;"",COUNTIF($A$5:$A$72,G73)=0),AND(H73&lt;&gt;"",COUNTIF($A$5:$A$72,H73)=0)),"Prédécesseur absent ou non antérieur",IF(OR(AND(F73&lt;&gt;"",IFERROR(VLOOKUP(F73,$A$5:$N$72,14,FALSE),0)=0),AND(G73&lt;&gt;"",IFERROR(VLOOKUP(G73,$A$5:$N$72,14,FALSE),0)=0),AND(H73&lt;&gt;"",IFERROR(VLOOKUP(H73,$A$5:$N$72,14,FALSE),0)=0)),"Prédécesseur non calculable",IF(AND(ISNUMBER(J73),ISNUMBER(N73),N73&gt;J73),"Date cible dépassée",IF(AND(K73="Terminée",L73&lt;&gt;1),"Avancement incohérent",IF(AND(K73&lt;&gt;"Terminée",L73=1),"Statut à vérifier",IF(AND(ISNUMBER(N73),N73&gt;'Paramètres'!$B$6),"Échéance événement dépassée","")))))))))))))))))))))))))</f>
        <v/>
      </c>
      <c r="T73" s="31" t="n"/>
      <c r="U73" s="20" t="n"/>
    </row>
    <row r="74">
      <c r="A74" s="19" t="n"/>
      <c r="B74" s="19" t="n"/>
      <c r="C74" s="20" t="n"/>
      <c r="D74" s="19" t="n"/>
      <c r="E74" s="19" t="n"/>
      <c r="F74" s="19" t="n"/>
      <c r="G74" s="19" t="n"/>
      <c r="H74" s="19" t="n"/>
      <c r="I74" s="21" t="n"/>
      <c r="J74" s="30" t="n"/>
      <c r="K74" s="19" t="n"/>
      <c r="L74" s="23" t="n"/>
      <c r="M74" s="29">
        <f>IF(OR(A74="",I74=""),"",MAX('Paramètres'!$B$5,IF(F74="",0,IFERROR(VLOOKUP(F74,$A$5:$N$73,14,FALSE),0)),IF(G74="",0,IFERROR(VLOOKUP(G74,$A$5:$N$73,14,FALSE),0)),IF(H74="",0,IFERROR(VLOOKUP(H74,$A$5:$N$73,14,FALSE),0))))</f>
        <v/>
      </c>
      <c r="N74" s="29">
        <f>IF(OR(M74="",I74=""),"",IFERROR(M74+I74,""))</f>
        <v/>
      </c>
      <c r="O74" s="29">
        <f>IF(OR(A74="",I74=""),"",IF(COUNTIF($F$75:$F$104,A74)+COUNTIF($G$75:$G$104,A74)+COUNTIF($H$75:$H$104,A74)=0,'Paramètres'!$B$6,IFERROR(AGGREGATE(15,6,$P$75:$P$104/((($F$75:$F$104=A74)+($G$75:$G$104=A74)+($H$75:$H$104=A74))&gt;0),1),'Paramètres'!$B$6)))</f>
        <v/>
      </c>
      <c r="P74" s="29">
        <f>IF(OR(O74="",I74=""),"",IFERROR(O74-I74,""))</f>
        <v/>
      </c>
      <c r="Q74" s="18">
        <f>IF(OR(P74="",M74=""),"",IFERROR(P74-M74,""))</f>
        <v/>
      </c>
      <c r="R74" s="9">
        <f>IF(OR(A74="",Q74=""),"",IF(Q74&lt;='Paramètres'!$B$7,"Oui","Non"))</f>
        <v/>
      </c>
      <c r="S74" s="8">
        <f>IF(A74="",IF(COUNTA(B74:L74,T74:U74)&gt;0,"ID obligatoire",""),IF(B74="","Lot obligatoire",IF(C74="","Tâche obligatoire",IF(D74="","Responsable obligatoire",IF(I74="","Durée obligatoire",IF(NOT(ISNUMBER(I74)),"Durée non numérique",IF(I74&lt;0,"Durée négative",IF(I74&gt;'Paramètres'!$B$8,"Durée au-delà de la limite",IF(K74="","Statut obligatoire",IF(L74="","Avancement obligatoire",IF(NOT(ISNUMBER(L74)),"Avancement non numérique",IF(OR(L74&lt;0,L74&gt;1),"Avancement hors plage",IF(AND(J74&lt;&gt;"",NOT(ISNUMBER(J74))),"Date cible non reconnue",IF(AND(T74&lt;&gt;"",NOT(ISNUMBER(T74))),"Budget non numérique",IF(AND(ISNUMBER(T74),T74&lt;0),"Budget négatif",IF(AND(ISNUMBER(T74),T74&gt;'Paramètres'!$B$9),"Budget au-delà de la limite",IF(COUNTIF($A$5:$A$104,A74)&gt;1,"ID en doublon",IF(OR(F74=A74,G74=A74,H74=A74),"Dépendance circulaire directe",IF(OR(AND(F74&lt;&gt;"",F74=G74),AND(F74&lt;&gt;"",F74=H74),AND(G74&lt;&gt;"",G74=H74)),"Prédécesseur répété",IF(OR(AND(F74&lt;&gt;"",COUNTIF($A$5:$A$73,F74)=0),AND(G74&lt;&gt;"",COUNTIF($A$5:$A$73,G74)=0),AND(H74&lt;&gt;"",COUNTIF($A$5:$A$73,H74)=0)),"Prédécesseur absent ou non antérieur",IF(OR(AND(F74&lt;&gt;"",IFERROR(VLOOKUP(F74,$A$5:$N$73,14,FALSE),0)=0),AND(G74&lt;&gt;"",IFERROR(VLOOKUP(G74,$A$5:$N$73,14,FALSE),0)=0),AND(H74&lt;&gt;"",IFERROR(VLOOKUP(H74,$A$5:$N$73,14,FALSE),0)=0)),"Prédécesseur non calculable",IF(AND(ISNUMBER(J74),ISNUMBER(N74),N74&gt;J74),"Date cible dépassée",IF(AND(K74="Terminée",L74&lt;&gt;1),"Avancement incohérent",IF(AND(K74&lt;&gt;"Terminée",L74=1),"Statut à vérifier",IF(AND(ISNUMBER(N74),N74&gt;'Paramètres'!$B$6),"Échéance événement dépassée","")))))))))))))))))))))))))</f>
        <v/>
      </c>
      <c r="T74" s="31" t="n"/>
      <c r="U74" s="20" t="n"/>
    </row>
    <row r="75">
      <c r="A75" s="19" t="n"/>
      <c r="B75" s="19" t="n"/>
      <c r="C75" s="20" t="n"/>
      <c r="D75" s="19" t="n"/>
      <c r="E75" s="19" t="n"/>
      <c r="F75" s="19" t="n"/>
      <c r="G75" s="19" t="n"/>
      <c r="H75" s="19" t="n"/>
      <c r="I75" s="21" t="n"/>
      <c r="J75" s="30" t="n"/>
      <c r="K75" s="19" t="n"/>
      <c r="L75" s="23" t="n"/>
      <c r="M75" s="28">
        <f>IF(OR(A75="",I75=""),"",MAX('Paramètres'!$B$5,IF(F75="",0,IFERROR(VLOOKUP(F75,$A$5:$N$74,14,FALSE),0)),IF(G75="",0,IFERROR(VLOOKUP(G75,$A$5:$N$74,14,FALSE),0)),IF(H75="",0,IFERROR(VLOOKUP(H75,$A$5:$N$74,14,FALSE),0))))</f>
        <v/>
      </c>
      <c r="N75" s="28">
        <f>IF(OR(M75="",I75=""),"",IFERROR(M75+I75,""))</f>
        <v/>
      </c>
      <c r="O75" s="28">
        <f>IF(OR(A75="",I75=""),"",IF(COUNTIF($F$76:$F$104,A75)+COUNTIF($G$76:$G$104,A75)+COUNTIF($H$76:$H$104,A75)=0,'Paramètres'!$B$6,IFERROR(AGGREGATE(15,6,$P$76:$P$104/((($F$76:$F$104=A75)+($G$76:$G$104=A75)+($H$76:$H$104=A75))&gt;0),1),'Paramètres'!$B$6)))</f>
        <v/>
      </c>
      <c r="P75" s="28">
        <f>IF(OR(O75="",I75=""),"",IFERROR(O75-I75,""))</f>
        <v/>
      </c>
      <c r="Q75" s="16">
        <f>IF(OR(P75="",M75=""),"",IFERROR(P75-M75,""))</f>
        <v/>
      </c>
      <c r="R75" s="6">
        <f>IF(OR(A75="",Q75=""),"",IF(Q75&lt;='Paramètres'!$B$7,"Oui","Non"))</f>
        <v/>
      </c>
      <c r="S75" s="5">
        <f>IF(A75="",IF(COUNTA(B75:L75,T75:U75)&gt;0,"ID obligatoire",""),IF(B75="","Lot obligatoire",IF(C75="","Tâche obligatoire",IF(D75="","Responsable obligatoire",IF(I75="","Durée obligatoire",IF(NOT(ISNUMBER(I75)),"Durée non numérique",IF(I75&lt;0,"Durée négative",IF(I75&gt;'Paramètres'!$B$8,"Durée au-delà de la limite",IF(K75="","Statut obligatoire",IF(L75="","Avancement obligatoire",IF(NOT(ISNUMBER(L75)),"Avancement non numérique",IF(OR(L75&lt;0,L75&gt;1),"Avancement hors plage",IF(AND(J75&lt;&gt;"",NOT(ISNUMBER(J75))),"Date cible non reconnue",IF(AND(T75&lt;&gt;"",NOT(ISNUMBER(T75))),"Budget non numérique",IF(AND(ISNUMBER(T75),T75&lt;0),"Budget négatif",IF(AND(ISNUMBER(T75),T75&gt;'Paramètres'!$B$9),"Budget au-delà de la limite",IF(COUNTIF($A$5:$A$104,A75)&gt;1,"ID en doublon",IF(OR(F75=A75,G75=A75,H75=A75),"Dépendance circulaire directe",IF(OR(AND(F75&lt;&gt;"",F75=G75),AND(F75&lt;&gt;"",F75=H75),AND(G75&lt;&gt;"",G75=H75)),"Prédécesseur répété",IF(OR(AND(F75&lt;&gt;"",COUNTIF($A$5:$A$74,F75)=0),AND(G75&lt;&gt;"",COUNTIF($A$5:$A$74,G75)=0),AND(H75&lt;&gt;"",COUNTIF($A$5:$A$74,H75)=0)),"Prédécesseur absent ou non antérieur",IF(OR(AND(F75&lt;&gt;"",IFERROR(VLOOKUP(F75,$A$5:$N$74,14,FALSE),0)=0),AND(G75&lt;&gt;"",IFERROR(VLOOKUP(G75,$A$5:$N$74,14,FALSE),0)=0),AND(H75&lt;&gt;"",IFERROR(VLOOKUP(H75,$A$5:$N$74,14,FALSE),0)=0)),"Prédécesseur non calculable",IF(AND(ISNUMBER(J75),ISNUMBER(N75),N75&gt;J75),"Date cible dépassée",IF(AND(K75="Terminée",L75&lt;&gt;1),"Avancement incohérent",IF(AND(K75&lt;&gt;"Terminée",L75=1),"Statut à vérifier",IF(AND(ISNUMBER(N75),N75&gt;'Paramètres'!$B$6),"Échéance événement dépassée","")))))))))))))))))))))))))</f>
        <v/>
      </c>
      <c r="T75" s="31" t="n"/>
      <c r="U75" s="20" t="n"/>
    </row>
    <row r="76">
      <c r="A76" s="19" t="n"/>
      <c r="B76" s="19" t="n"/>
      <c r="C76" s="20" t="n"/>
      <c r="D76" s="19" t="n"/>
      <c r="E76" s="19" t="n"/>
      <c r="F76" s="19" t="n"/>
      <c r="G76" s="19" t="n"/>
      <c r="H76" s="19" t="n"/>
      <c r="I76" s="21" t="n"/>
      <c r="J76" s="30" t="n"/>
      <c r="K76" s="19" t="n"/>
      <c r="L76" s="23" t="n"/>
      <c r="M76" s="29">
        <f>IF(OR(A76="",I76=""),"",MAX('Paramètres'!$B$5,IF(F76="",0,IFERROR(VLOOKUP(F76,$A$5:$N$75,14,FALSE),0)),IF(G76="",0,IFERROR(VLOOKUP(G76,$A$5:$N$75,14,FALSE),0)),IF(H76="",0,IFERROR(VLOOKUP(H76,$A$5:$N$75,14,FALSE),0))))</f>
        <v/>
      </c>
      <c r="N76" s="29">
        <f>IF(OR(M76="",I76=""),"",IFERROR(M76+I76,""))</f>
        <v/>
      </c>
      <c r="O76" s="29">
        <f>IF(OR(A76="",I76=""),"",IF(COUNTIF($F$77:$F$104,A76)+COUNTIF($G$77:$G$104,A76)+COUNTIF($H$77:$H$104,A76)=0,'Paramètres'!$B$6,IFERROR(AGGREGATE(15,6,$P$77:$P$104/((($F$77:$F$104=A76)+($G$77:$G$104=A76)+($H$77:$H$104=A76))&gt;0),1),'Paramètres'!$B$6)))</f>
        <v/>
      </c>
      <c r="P76" s="29">
        <f>IF(OR(O76="",I76=""),"",IFERROR(O76-I76,""))</f>
        <v/>
      </c>
      <c r="Q76" s="18">
        <f>IF(OR(P76="",M76=""),"",IFERROR(P76-M76,""))</f>
        <v/>
      </c>
      <c r="R76" s="9">
        <f>IF(OR(A76="",Q76=""),"",IF(Q76&lt;='Paramètres'!$B$7,"Oui","Non"))</f>
        <v/>
      </c>
      <c r="S76" s="8">
        <f>IF(A76="",IF(COUNTA(B76:L76,T76:U76)&gt;0,"ID obligatoire",""),IF(B76="","Lot obligatoire",IF(C76="","Tâche obligatoire",IF(D76="","Responsable obligatoire",IF(I76="","Durée obligatoire",IF(NOT(ISNUMBER(I76)),"Durée non numérique",IF(I76&lt;0,"Durée négative",IF(I76&gt;'Paramètres'!$B$8,"Durée au-delà de la limite",IF(K76="","Statut obligatoire",IF(L76="","Avancement obligatoire",IF(NOT(ISNUMBER(L76)),"Avancement non numérique",IF(OR(L76&lt;0,L76&gt;1),"Avancement hors plage",IF(AND(J76&lt;&gt;"",NOT(ISNUMBER(J76))),"Date cible non reconnue",IF(AND(T76&lt;&gt;"",NOT(ISNUMBER(T76))),"Budget non numérique",IF(AND(ISNUMBER(T76),T76&lt;0),"Budget négatif",IF(AND(ISNUMBER(T76),T76&gt;'Paramètres'!$B$9),"Budget au-delà de la limite",IF(COUNTIF($A$5:$A$104,A76)&gt;1,"ID en doublon",IF(OR(F76=A76,G76=A76,H76=A76),"Dépendance circulaire directe",IF(OR(AND(F76&lt;&gt;"",F76=G76),AND(F76&lt;&gt;"",F76=H76),AND(G76&lt;&gt;"",G76=H76)),"Prédécesseur répété",IF(OR(AND(F76&lt;&gt;"",COUNTIF($A$5:$A$75,F76)=0),AND(G76&lt;&gt;"",COUNTIF($A$5:$A$75,G76)=0),AND(H76&lt;&gt;"",COUNTIF($A$5:$A$75,H76)=0)),"Prédécesseur absent ou non antérieur",IF(OR(AND(F76&lt;&gt;"",IFERROR(VLOOKUP(F76,$A$5:$N$75,14,FALSE),0)=0),AND(G76&lt;&gt;"",IFERROR(VLOOKUP(G76,$A$5:$N$75,14,FALSE),0)=0),AND(H76&lt;&gt;"",IFERROR(VLOOKUP(H76,$A$5:$N$75,14,FALSE),0)=0)),"Prédécesseur non calculable",IF(AND(ISNUMBER(J76),ISNUMBER(N76),N76&gt;J76),"Date cible dépassée",IF(AND(K76="Terminée",L76&lt;&gt;1),"Avancement incohérent",IF(AND(K76&lt;&gt;"Terminée",L76=1),"Statut à vérifier",IF(AND(ISNUMBER(N76),N76&gt;'Paramètres'!$B$6),"Échéance événement dépassée","")))))))))))))))))))))))))</f>
        <v/>
      </c>
      <c r="T76" s="31" t="n"/>
      <c r="U76" s="20" t="n"/>
    </row>
    <row r="77">
      <c r="A77" s="19" t="n"/>
      <c r="B77" s="19" t="n"/>
      <c r="C77" s="20" t="n"/>
      <c r="D77" s="19" t="n"/>
      <c r="E77" s="19" t="n"/>
      <c r="F77" s="19" t="n"/>
      <c r="G77" s="19" t="n"/>
      <c r="H77" s="19" t="n"/>
      <c r="I77" s="21" t="n"/>
      <c r="J77" s="30" t="n"/>
      <c r="K77" s="19" t="n"/>
      <c r="L77" s="23" t="n"/>
      <c r="M77" s="28">
        <f>IF(OR(A77="",I77=""),"",MAX('Paramètres'!$B$5,IF(F77="",0,IFERROR(VLOOKUP(F77,$A$5:$N$76,14,FALSE),0)),IF(G77="",0,IFERROR(VLOOKUP(G77,$A$5:$N$76,14,FALSE),0)),IF(H77="",0,IFERROR(VLOOKUP(H77,$A$5:$N$76,14,FALSE),0))))</f>
        <v/>
      </c>
      <c r="N77" s="28">
        <f>IF(OR(M77="",I77=""),"",IFERROR(M77+I77,""))</f>
        <v/>
      </c>
      <c r="O77" s="28">
        <f>IF(OR(A77="",I77=""),"",IF(COUNTIF($F$78:$F$104,A77)+COUNTIF($G$78:$G$104,A77)+COUNTIF($H$78:$H$104,A77)=0,'Paramètres'!$B$6,IFERROR(AGGREGATE(15,6,$P$78:$P$104/((($F$78:$F$104=A77)+($G$78:$G$104=A77)+($H$78:$H$104=A77))&gt;0),1),'Paramètres'!$B$6)))</f>
        <v/>
      </c>
      <c r="P77" s="28">
        <f>IF(OR(O77="",I77=""),"",IFERROR(O77-I77,""))</f>
        <v/>
      </c>
      <c r="Q77" s="16">
        <f>IF(OR(P77="",M77=""),"",IFERROR(P77-M77,""))</f>
        <v/>
      </c>
      <c r="R77" s="6">
        <f>IF(OR(A77="",Q77=""),"",IF(Q77&lt;='Paramètres'!$B$7,"Oui","Non"))</f>
        <v/>
      </c>
      <c r="S77" s="5">
        <f>IF(A77="",IF(COUNTA(B77:L77,T77:U77)&gt;0,"ID obligatoire",""),IF(B77="","Lot obligatoire",IF(C77="","Tâche obligatoire",IF(D77="","Responsable obligatoire",IF(I77="","Durée obligatoire",IF(NOT(ISNUMBER(I77)),"Durée non numérique",IF(I77&lt;0,"Durée négative",IF(I77&gt;'Paramètres'!$B$8,"Durée au-delà de la limite",IF(K77="","Statut obligatoire",IF(L77="","Avancement obligatoire",IF(NOT(ISNUMBER(L77)),"Avancement non numérique",IF(OR(L77&lt;0,L77&gt;1),"Avancement hors plage",IF(AND(J77&lt;&gt;"",NOT(ISNUMBER(J77))),"Date cible non reconnue",IF(AND(T77&lt;&gt;"",NOT(ISNUMBER(T77))),"Budget non numérique",IF(AND(ISNUMBER(T77),T77&lt;0),"Budget négatif",IF(AND(ISNUMBER(T77),T77&gt;'Paramètres'!$B$9),"Budget au-delà de la limite",IF(COUNTIF($A$5:$A$104,A77)&gt;1,"ID en doublon",IF(OR(F77=A77,G77=A77,H77=A77),"Dépendance circulaire directe",IF(OR(AND(F77&lt;&gt;"",F77=G77),AND(F77&lt;&gt;"",F77=H77),AND(G77&lt;&gt;"",G77=H77)),"Prédécesseur répété",IF(OR(AND(F77&lt;&gt;"",COUNTIF($A$5:$A$76,F77)=0),AND(G77&lt;&gt;"",COUNTIF($A$5:$A$76,G77)=0),AND(H77&lt;&gt;"",COUNTIF($A$5:$A$76,H77)=0)),"Prédécesseur absent ou non antérieur",IF(OR(AND(F77&lt;&gt;"",IFERROR(VLOOKUP(F77,$A$5:$N$76,14,FALSE),0)=0),AND(G77&lt;&gt;"",IFERROR(VLOOKUP(G77,$A$5:$N$76,14,FALSE),0)=0),AND(H77&lt;&gt;"",IFERROR(VLOOKUP(H77,$A$5:$N$76,14,FALSE),0)=0)),"Prédécesseur non calculable",IF(AND(ISNUMBER(J77),ISNUMBER(N77),N77&gt;J77),"Date cible dépassée",IF(AND(K77="Terminée",L77&lt;&gt;1),"Avancement incohérent",IF(AND(K77&lt;&gt;"Terminée",L77=1),"Statut à vérifier",IF(AND(ISNUMBER(N77),N77&gt;'Paramètres'!$B$6),"Échéance événement dépassée","")))))))))))))))))))))))))</f>
        <v/>
      </c>
      <c r="T77" s="31" t="n"/>
      <c r="U77" s="20" t="n"/>
    </row>
    <row r="78">
      <c r="A78" s="19" t="n"/>
      <c r="B78" s="19" t="n"/>
      <c r="C78" s="20" t="n"/>
      <c r="D78" s="19" t="n"/>
      <c r="E78" s="19" t="n"/>
      <c r="F78" s="19" t="n"/>
      <c r="G78" s="19" t="n"/>
      <c r="H78" s="19" t="n"/>
      <c r="I78" s="21" t="n"/>
      <c r="J78" s="30" t="n"/>
      <c r="K78" s="19" t="n"/>
      <c r="L78" s="23" t="n"/>
      <c r="M78" s="29">
        <f>IF(OR(A78="",I78=""),"",MAX('Paramètres'!$B$5,IF(F78="",0,IFERROR(VLOOKUP(F78,$A$5:$N$77,14,FALSE),0)),IF(G78="",0,IFERROR(VLOOKUP(G78,$A$5:$N$77,14,FALSE),0)),IF(H78="",0,IFERROR(VLOOKUP(H78,$A$5:$N$77,14,FALSE),0))))</f>
        <v/>
      </c>
      <c r="N78" s="29">
        <f>IF(OR(M78="",I78=""),"",IFERROR(M78+I78,""))</f>
        <v/>
      </c>
      <c r="O78" s="29">
        <f>IF(OR(A78="",I78=""),"",IF(COUNTIF($F$79:$F$104,A78)+COUNTIF($G$79:$G$104,A78)+COUNTIF($H$79:$H$104,A78)=0,'Paramètres'!$B$6,IFERROR(AGGREGATE(15,6,$P$79:$P$104/((($F$79:$F$104=A78)+($G$79:$G$104=A78)+($H$79:$H$104=A78))&gt;0),1),'Paramètres'!$B$6)))</f>
        <v/>
      </c>
      <c r="P78" s="29">
        <f>IF(OR(O78="",I78=""),"",IFERROR(O78-I78,""))</f>
        <v/>
      </c>
      <c r="Q78" s="18">
        <f>IF(OR(P78="",M78=""),"",IFERROR(P78-M78,""))</f>
        <v/>
      </c>
      <c r="R78" s="9">
        <f>IF(OR(A78="",Q78=""),"",IF(Q78&lt;='Paramètres'!$B$7,"Oui","Non"))</f>
        <v/>
      </c>
      <c r="S78" s="8">
        <f>IF(A78="",IF(COUNTA(B78:L78,T78:U78)&gt;0,"ID obligatoire",""),IF(B78="","Lot obligatoire",IF(C78="","Tâche obligatoire",IF(D78="","Responsable obligatoire",IF(I78="","Durée obligatoire",IF(NOT(ISNUMBER(I78)),"Durée non numérique",IF(I78&lt;0,"Durée négative",IF(I78&gt;'Paramètres'!$B$8,"Durée au-delà de la limite",IF(K78="","Statut obligatoire",IF(L78="","Avancement obligatoire",IF(NOT(ISNUMBER(L78)),"Avancement non numérique",IF(OR(L78&lt;0,L78&gt;1),"Avancement hors plage",IF(AND(J78&lt;&gt;"",NOT(ISNUMBER(J78))),"Date cible non reconnue",IF(AND(T78&lt;&gt;"",NOT(ISNUMBER(T78))),"Budget non numérique",IF(AND(ISNUMBER(T78),T78&lt;0),"Budget négatif",IF(AND(ISNUMBER(T78),T78&gt;'Paramètres'!$B$9),"Budget au-delà de la limite",IF(COUNTIF($A$5:$A$104,A78)&gt;1,"ID en doublon",IF(OR(F78=A78,G78=A78,H78=A78),"Dépendance circulaire directe",IF(OR(AND(F78&lt;&gt;"",F78=G78),AND(F78&lt;&gt;"",F78=H78),AND(G78&lt;&gt;"",G78=H78)),"Prédécesseur répété",IF(OR(AND(F78&lt;&gt;"",COUNTIF($A$5:$A$77,F78)=0),AND(G78&lt;&gt;"",COUNTIF($A$5:$A$77,G78)=0),AND(H78&lt;&gt;"",COUNTIF($A$5:$A$77,H78)=0)),"Prédécesseur absent ou non antérieur",IF(OR(AND(F78&lt;&gt;"",IFERROR(VLOOKUP(F78,$A$5:$N$77,14,FALSE),0)=0),AND(G78&lt;&gt;"",IFERROR(VLOOKUP(G78,$A$5:$N$77,14,FALSE),0)=0),AND(H78&lt;&gt;"",IFERROR(VLOOKUP(H78,$A$5:$N$77,14,FALSE),0)=0)),"Prédécesseur non calculable",IF(AND(ISNUMBER(J78),ISNUMBER(N78),N78&gt;J78),"Date cible dépassée",IF(AND(K78="Terminée",L78&lt;&gt;1),"Avancement incohérent",IF(AND(K78&lt;&gt;"Terminée",L78=1),"Statut à vérifier",IF(AND(ISNUMBER(N78),N78&gt;'Paramètres'!$B$6),"Échéance événement dépassée","")))))))))))))))))))))))))</f>
        <v/>
      </c>
      <c r="T78" s="31" t="n"/>
      <c r="U78" s="20" t="n"/>
    </row>
    <row r="79">
      <c r="A79" s="19" t="n"/>
      <c r="B79" s="19" t="n"/>
      <c r="C79" s="20" t="n"/>
      <c r="D79" s="19" t="n"/>
      <c r="E79" s="19" t="n"/>
      <c r="F79" s="19" t="n"/>
      <c r="G79" s="19" t="n"/>
      <c r="H79" s="19" t="n"/>
      <c r="I79" s="21" t="n"/>
      <c r="J79" s="30" t="n"/>
      <c r="K79" s="19" t="n"/>
      <c r="L79" s="23" t="n"/>
      <c r="M79" s="28">
        <f>IF(OR(A79="",I79=""),"",MAX('Paramètres'!$B$5,IF(F79="",0,IFERROR(VLOOKUP(F79,$A$5:$N$78,14,FALSE),0)),IF(G79="",0,IFERROR(VLOOKUP(G79,$A$5:$N$78,14,FALSE),0)),IF(H79="",0,IFERROR(VLOOKUP(H79,$A$5:$N$78,14,FALSE),0))))</f>
        <v/>
      </c>
      <c r="N79" s="28">
        <f>IF(OR(M79="",I79=""),"",IFERROR(M79+I79,""))</f>
        <v/>
      </c>
      <c r="O79" s="28">
        <f>IF(OR(A79="",I79=""),"",IF(COUNTIF($F$80:$F$104,A79)+COUNTIF($G$80:$G$104,A79)+COUNTIF($H$80:$H$104,A79)=0,'Paramètres'!$B$6,IFERROR(AGGREGATE(15,6,$P$80:$P$104/((($F$80:$F$104=A79)+($G$80:$G$104=A79)+($H$80:$H$104=A79))&gt;0),1),'Paramètres'!$B$6)))</f>
        <v/>
      </c>
      <c r="P79" s="28">
        <f>IF(OR(O79="",I79=""),"",IFERROR(O79-I79,""))</f>
        <v/>
      </c>
      <c r="Q79" s="16">
        <f>IF(OR(P79="",M79=""),"",IFERROR(P79-M79,""))</f>
        <v/>
      </c>
      <c r="R79" s="6">
        <f>IF(OR(A79="",Q79=""),"",IF(Q79&lt;='Paramètres'!$B$7,"Oui","Non"))</f>
        <v/>
      </c>
      <c r="S79" s="5">
        <f>IF(A79="",IF(COUNTA(B79:L79,T79:U79)&gt;0,"ID obligatoire",""),IF(B79="","Lot obligatoire",IF(C79="","Tâche obligatoire",IF(D79="","Responsable obligatoire",IF(I79="","Durée obligatoire",IF(NOT(ISNUMBER(I79)),"Durée non numérique",IF(I79&lt;0,"Durée négative",IF(I79&gt;'Paramètres'!$B$8,"Durée au-delà de la limite",IF(K79="","Statut obligatoire",IF(L79="","Avancement obligatoire",IF(NOT(ISNUMBER(L79)),"Avancement non numérique",IF(OR(L79&lt;0,L79&gt;1),"Avancement hors plage",IF(AND(J79&lt;&gt;"",NOT(ISNUMBER(J79))),"Date cible non reconnue",IF(AND(T79&lt;&gt;"",NOT(ISNUMBER(T79))),"Budget non numérique",IF(AND(ISNUMBER(T79),T79&lt;0),"Budget négatif",IF(AND(ISNUMBER(T79),T79&gt;'Paramètres'!$B$9),"Budget au-delà de la limite",IF(COUNTIF($A$5:$A$104,A79)&gt;1,"ID en doublon",IF(OR(F79=A79,G79=A79,H79=A79),"Dépendance circulaire directe",IF(OR(AND(F79&lt;&gt;"",F79=G79),AND(F79&lt;&gt;"",F79=H79),AND(G79&lt;&gt;"",G79=H79)),"Prédécesseur répété",IF(OR(AND(F79&lt;&gt;"",COUNTIF($A$5:$A$78,F79)=0),AND(G79&lt;&gt;"",COUNTIF($A$5:$A$78,G79)=0),AND(H79&lt;&gt;"",COUNTIF($A$5:$A$78,H79)=0)),"Prédécesseur absent ou non antérieur",IF(OR(AND(F79&lt;&gt;"",IFERROR(VLOOKUP(F79,$A$5:$N$78,14,FALSE),0)=0),AND(G79&lt;&gt;"",IFERROR(VLOOKUP(G79,$A$5:$N$78,14,FALSE),0)=0),AND(H79&lt;&gt;"",IFERROR(VLOOKUP(H79,$A$5:$N$78,14,FALSE),0)=0)),"Prédécesseur non calculable",IF(AND(ISNUMBER(J79),ISNUMBER(N79),N79&gt;J79),"Date cible dépassée",IF(AND(K79="Terminée",L79&lt;&gt;1),"Avancement incohérent",IF(AND(K79&lt;&gt;"Terminée",L79=1),"Statut à vérifier",IF(AND(ISNUMBER(N79),N79&gt;'Paramètres'!$B$6),"Échéance événement dépassée","")))))))))))))))))))))))))</f>
        <v/>
      </c>
      <c r="T79" s="31" t="n"/>
      <c r="U79" s="20" t="n"/>
    </row>
    <row r="80">
      <c r="A80" s="19" t="n"/>
      <c r="B80" s="19" t="n"/>
      <c r="C80" s="20" t="n"/>
      <c r="D80" s="19" t="n"/>
      <c r="E80" s="19" t="n"/>
      <c r="F80" s="19" t="n"/>
      <c r="G80" s="19" t="n"/>
      <c r="H80" s="19" t="n"/>
      <c r="I80" s="21" t="n"/>
      <c r="J80" s="30" t="n"/>
      <c r="K80" s="19" t="n"/>
      <c r="L80" s="23" t="n"/>
      <c r="M80" s="29">
        <f>IF(OR(A80="",I80=""),"",MAX('Paramètres'!$B$5,IF(F80="",0,IFERROR(VLOOKUP(F80,$A$5:$N$79,14,FALSE),0)),IF(G80="",0,IFERROR(VLOOKUP(G80,$A$5:$N$79,14,FALSE),0)),IF(H80="",0,IFERROR(VLOOKUP(H80,$A$5:$N$79,14,FALSE),0))))</f>
        <v/>
      </c>
      <c r="N80" s="29">
        <f>IF(OR(M80="",I80=""),"",IFERROR(M80+I80,""))</f>
        <v/>
      </c>
      <c r="O80" s="29">
        <f>IF(OR(A80="",I80=""),"",IF(COUNTIF($F$81:$F$104,A80)+COUNTIF($G$81:$G$104,A80)+COUNTIF($H$81:$H$104,A80)=0,'Paramètres'!$B$6,IFERROR(AGGREGATE(15,6,$P$81:$P$104/((($F$81:$F$104=A80)+($G$81:$G$104=A80)+($H$81:$H$104=A80))&gt;0),1),'Paramètres'!$B$6)))</f>
        <v/>
      </c>
      <c r="P80" s="29">
        <f>IF(OR(O80="",I80=""),"",IFERROR(O80-I80,""))</f>
        <v/>
      </c>
      <c r="Q80" s="18">
        <f>IF(OR(P80="",M80=""),"",IFERROR(P80-M80,""))</f>
        <v/>
      </c>
      <c r="R80" s="9">
        <f>IF(OR(A80="",Q80=""),"",IF(Q80&lt;='Paramètres'!$B$7,"Oui","Non"))</f>
        <v/>
      </c>
      <c r="S80" s="8">
        <f>IF(A80="",IF(COUNTA(B80:L80,T80:U80)&gt;0,"ID obligatoire",""),IF(B80="","Lot obligatoire",IF(C80="","Tâche obligatoire",IF(D80="","Responsable obligatoire",IF(I80="","Durée obligatoire",IF(NOT(ISNUMBER(I80)),"Durée non numérique",IF(I80&lt;0,"Durée négative",IF(I80&gt;'Paramètres'!$B$8,"Durée au-delà de la limite",IF(K80="","Statut obligatoire",IF(L80="","Avancement obligatoire",IF(NOT(ISNUMBER(L80)),"Avancement non numérique",IF(OR(L80&lt;0,L80&gt;1),"Avancement hors plage",IF(AND(J80&lt;&gt;"",NOT(ISNUMBER(J80))),"Date cible non reconnue",IF(AND(T80&lt;&gt;"",NOT(ISNUMBER(T80))),"Budget non numérique",IF(AND(ISNUMBER(T80),T80&lt;0),"Budget négatif",IF(AND(ISNUMBER(T80),T80&gt;'Paramètres'!$B$9),"Budget au-delà de la limite",IF(COUNTIF($A$5:$A$104,A80)&gt;1,"ID en doublon",IF(OR(F80=A80,G80=A80,H80=A80),"Dépendance circulaire directe",IF(OR(AND(F80&lt;&gt;"",F80=G80),AND(F80&lt;&gt;"",F80=H80),AND(G80&lt;&gt;"",G80=H80)),"Prédécesseur répété",IF(OR(AND(F80&lt;&gt;"",COUNTIF($A$5:$A$79,F80)=0),AND(G80&lt;&gt;"",COUNTIF($A$5:$A$79,G80)=0),AND(H80&lt;&gt;"",COUNTIF($A$5:$A$79,H80)=0)),"Prédécesseur absent ou non antérieur",IF(OR(AND(F80&lt;&gt;"",IFERROR(VLOOKUP(F80,$A$5:$N$79,14,FALSE),0)=0),AND(G80&lt;&gt;"",IFERROR(VLOOKUP(G80,$A$5:$N$79,14,FALSE),0)=0),AND(H80&lt;&gt;"",IFERROR(VLOOKUP(H80,$A$5:$N$79,14,FALSE),0)=0)),"Prédécesseur non calculable",IF(AND(ISNUMBER(J80),ISNUMBER(N80),N80&gt;J80),"Date cible dépassée",IF(AND(K80="Terminée",L80&lt;&gt;1),"Avancement incohérent",IF(AND(K80&lt;&gt;"Terminée",L80=1),"Statut à vérifier",IF(AND(ISNUMBER(N80),N80&gt;'Paramètres'!$B$6),"Échéance événement dépassée","")))))))))))))))))))))))))</f>
        <v/>
      </c>
      <c r="T80" s="31" t="n"/>
      <c r="U80" s="20" t="n"/>
    </row>
    <row r="81">
      <c r="A81" s="19" t="n"/>
      <c r="B81" s="19" t="n"/>
      <c r="C81" s="20" t="n"/>
      <c r="D81" s="19" t="n"/>
      <c r="E81" s="19" t="n"/>
      <c r="F81" s="19" t="n"/>
      <c r="G81" s="19" t="n"/>
      <c r="H81" s="19" t="n"/>
      <c r="I81" s="21" t="n"/>
      <c r="J81" s="30" t="n"/>
      <c r="K81" s="19" t="n"/>
      <c r="L81" s="23" t="n"/>
      <c r="M81" s="28">
        <f>IF(OR(A81="",I81=""),"",MAX('Paramètres'!$B$5,IF(F81="",0,IFERROR(VLOOKUP(F81,$A$5:$N$80,14,FALSE),0)),IF(G81="",0,IFERROR(VLOOKUP(G81,$A$5:$N$80,14,FALSE),0)),IF(H81="",0,IFERROR(VLOOKUP(H81,$A$5:$N$80,14,FALSE),0))))</f>
        <v/>
      </c>
      <c r="N81" s="28">
        <f>IF(OR(M81="",I81=""),"",IFERROR(M81+I81,""))</f>
        <v/>
      </c>
      <c r="O81" s="28">
        <f>IF(OR(A81="",I81=""),"",IF(COUNTIF($F$82:$F$104,A81)+COUNTIF($G$82:$G$104,A81)+COUNTIF($H$82:$H$104,A81)=0,'Paramètres'!$B$6,IFERROR(AGGREGATE(15,6,$P$82:$P$104/((($F$82:$F$104=A81)+($G$82:$G$104=A81)+($H$82:$H$104=A81))&gt;0),1),'Paramètres'!$B$6)))</f>
        <v/>
      </c>
      <c r="P81" s="28">
        <f>IF(OR(O81="",I81=""),"",IFERROR(O81-I81,""))</f>
        <v/>
      </c>
      <c r="Q81" s="16">
        <f>IF(OR(P81="",M81=""),"",IFERROR(P81-M81,""))</f>
        <v/>
      </c>
      <c r="R81" s="6">
        <f>IF(OR(A81="",Q81=""),"",IF(Q81&lt;='Paramètres'!$B$7,"Oui","Non"))</f>
        <v/>
      </c>
      <c r="S81" s="5">
        <f>IF(A81="",IF(COUNTA(B81:L81,T81:U81)&gt;0,"ID obligatoire",""),IF(B81="","Lot obligatoire",IF(C81="","Tâche obligatoire",IF(D81="","Responsable obligatoire",IF(I81="","Durée obligatoire",IF(NOT(ISNUMBER(I81)),"Durée non numérique",IF(I81&lt;0,"Durée négative",IF(I81&gt;'Paramètres'!$B$8,"Durée au-delà de la limite",IF(K81="","Statut obligatoire",IF(L81="","Avancement obligatoire",IF(NOT(ISNUMBER(L81)),"Avancement non numérique",IF(OR(L81&lt;0,L81&gt;1),"Avancement hors plage",IF(AND(J81&lt;&gt;"",NOT(ISNUMBER(J81))),"Date cible non reconnue",IF(AND(T81&lt;&gt;"",NOT(ISNUMBER(T81))),"Budget non numérique",IF(AND(ISNUMBER(T81),T81&lt;0),"Budget négatif",IF(AND(ISNUMBER(T81),T81&gt;'Paramètres'!$B$9),"Budget au-delà de la limite",IF(COUNTIF($A$5:$A$104,A81)&gt;1,"ID en doublon",IF(OR(F81=A81,G81=A81,H81=A81),"Dépendance circulaire directe",IF(OR(AND(F81&lt;&gt;"",F81=G81),AND(F81&lt;&gt;"",F81=H81),AND(G81&lt;&gt;"",G81=H81)),"Prédécesseur répété",IF(OR(AND(F81&lt;&gt;"",COUNTIF($A$5:$A$80,F81)=0),AND(G81&lt;&gt;"",COUNTIF($A$5:$A$80,G81)=0),AND(H81&lt;&gt;"",COUNTIF($A$5:$A$80,H81)=0)),"Prédécesseur absent ou non antérieur",IF(OR(AND(F81&lt;&gt;"",IFERROR(VLOOKUP(F81,$A$5:$N$80,14,FALSE),0)=0),AND(G81&lt;&gt;"",IFERROR(VLOOKUP(G81,$A$5:$N$80,14,FALSE),0)=0),AND(H81&lt;&gt;"",IFERROR(VLOOKUP(H81,$A$5:$N$80,14,FALSE),0)=0)),"Prédécesseur non calculable",IF(AND(ISNUMBER(J81),ISNUMBER(N81),N81&gt;J81),"Date cible dépassée",IF(AND(K81="Terminée",L81&lt;&gt;1),"Avancement incohérent",IF(AND(K81&lt;&gt;"Terminée",L81=1),"Statut à vérifier",IF(AND(ISNUMBER(N81),N81&gt;'Paramètres'!$B$6),"Échéance événement dépassée","")))))))))))))))))))))))))</f>
        <v/>
      </c>
      <c r="T81" s="31" t="n"/>
      <c r="U81" s="20" t="n"/>
    </row>
    <row r="82">
      <c r="A82" s="19" t="n"/>
      <c r="B82" s="19" t="n"/>
      <c r="C82" s="20" t="n"/>
      <c r="D82" s="19" t="n"/>
      <c r="E82" s="19" t="n"/>
      <c r="F82" s="19" t="n"/>
      <c r="G82" s="19" t="n"/>
      <c r="H82" s="19" t="n"/>
      <c r="I82" s="21" t="n"/>
      <c r="J82" s="30" t="n"/>
      <c r="K82" s="19" t="n"/>
      <c r="L82" s="23" t="n"/>
      <c r="M82" s="29">
        <f>IF(OR(A82="",I82=""),"",MAX('Paramètres'!$B$5,IF(F82="",0,IFERROR(VLOOKUP(F82,$A$5:$N$81,14,FALSE),0)),IF(G82="",0,IFERROR(VLOOKUP(G82,$A$5:$N$81,14,FALSE),0)),IF(H82="",0,IFERROR(VLOOKUP(H82,$A$5:$N$81,14,FALSE),0))))</f>
        <v/>
      </c>
      <c r="N82" s="29">
        <f>IF(OR(M82="",I82=""),"",IFERROR(M82+I82,""))</f>
        <v/>
      </c>
      <c r="O82" s="29">
        <f>IF(OR(A82="",I82=""),"",IF(COUNTIF($F$83:$F$104,A82)+COUNTIF($G$83:$G$104,A82)+COUNTIF($H$83:$H$104,A82)=0,'Paramètres'!$B$6,IFERROR(AGGREGATE(15,6,$P$83:$P$104/((($F$83:$F$104=A82)+($G$83:$G$104=A82)+($H$83:$H$104=A82))&gt;0),1),'Paramètres'!$B$6)))</f>
        <v/>
      </c>
      <c r="P82" s="29">
        <f>IF(OR(O82="",I82=""),"",IFERROR(O82-I82,""))</f>
        <v/>
      </c>
      <c r="Q82" s="18">
        <f>IF(OR(P82="",M82=""),"",IFERROR(P82-M82,""))</f>
        <v/>
      </c>
      <c r="R82" s="9">
        <f>IF(OR(A82="",Q82=""),"",IF(Q82&lt;='Paramètres'!$B$7,"Oui","Non"))</f>
        <v/>
      </c>
      <c r="S82" s="8">
        <f>IF(A82="",IF(COUNTA(B82:L82,T82:U82)&gt;0,"ID obligatoire",""),IF(B82="","Lot obligatoire",IF(C82="","Tâche obligatoire",IF(D82="","Responsable obligatoire",IF(I82="","Durée obligatoire",IF(NOT(ISNUMBER(I82)),"Durée non numérique",IF(I82&lt;0,"Durée négative",IF(I82&gt;'Paramètres'!$B$8,"Durée au-delà de la limite",IF(K82="","Statut obligatoire",IF(L82="","Avancement obligatoire",IF(NOT(ISNUMBER(L82)),"Avancement non numérique",IF(OR(L82&lt;0,L82&gt;1),"Avancement hors plage",IF(AND(J82&lt;&gt;"",NOT(ISNUMBER(J82))),"Date cible non reconnue",IF(AND(T82&lt;&gt;"",NOT(ISNUMBER(T82))),"Budget non numérique",IF(AND(ISNUMBER(T82),T82&lt;0),"Budget négatif",IF(AND(ISNUMBER(T82),T82&gt;'Paramètres'!$B$9),"Budget au-delà de la limite",IF(COUNTIF($A$5:$A$104,A82)&gt;1,"ID en doublon",IF(OR(F82=A82,G82=A82,H82=A82),"Dépendance circulaire directe",IF(OR(AND(F82&lt;&gt;"",F82=G82),AND(F82&lt;&gt;"",F82=H82),AND(G82&lt;&gt;"",G82=H82)),"Prédécesseur répété",IF(OR(AND(F82&lt;&gt;"",COUNTIF($A$5:$A$81,F82)=0),AND(G82&lt;&gt;"",COUNTIF($A$5:$A$81,G82)=0),AND(H82&lt;&gt;"",COUNTIF($A$5:$A$81,H82)=0)),"Prédécesseur absent ou non antérieur",IF(OR(AND(F82&lt;&gt;"",IFERROR(VLOOKUP(F82,$A$5:$N$81,14,FALSE),0)=0),AND(G82&lt;&gt;"",IFERROR(VLOOKUP(G82,$A$5:$N$81,14,FALSE),0)=0),AND(H82&lt;&gt;"",IFERROR(VLOOKUP(H82,$A$5:$N$81,14,FALSE),0)=0)),"Prédécesseur non calculable",IF(AND(ISNUMBER(J82),ISNUMBER(N82),N82&gt;J82),"Date cible dépassée",IF(AND(K82="Terminée",L82&lt;&gt;1),"Avancement incohérent",IF(AND(K82&lt;&gt;"Terminée",L82=1),"Statut à vérifier",IF(AND(ISNUMBER(N82),N82&gt;'Paramètres'!$B$6),"Échéance événement dépassée","")))))))))))))))))))))))))</f>
        <v/>
      </c>
      <c r="T82" s="31" t="n"/>
      <c r="U82" s="20" t="n"/>
    </row>
    <row r="83">
      <c r="A83" s="19" t="n"/>
      <c r="B83" s="19" t="n"/>
      <c r="C83" s="20" t="n"/>
      <c r="D83" s="19" t="n"/>
      <c r="E83" s="19" t="n"/>
      <c r="F83" s="19" t="n"/>
      <c r="G83" s="19" t="n"/>
      <c r="H83" s="19" t="n"/>
      <c r="I83" s="21" t="n"/>
      <c r="J83" s="30" t="n"/>
      <c r="K83" s="19" t="n"/>
      <c r="L83" s="23" t="n"/>
      <c r="M83" s="28">
        <f>IF(OR(A83="",I83=""),"",MAX('Paramètres'!$B$5,IF(F83="",0,IFERROR(VLOOKUP(F83,$A$5:$N$82,14,FALSE),0)),IF(G83="",0,IFERROR(VLOOKUP(G83,$A$5:$N$82,14,FALSE),0)),IF(H83="",0,IFERROR(VLOOKUP(H83,$A$5:$N$82,14,FALSE),0))))</f>
        <v/>
      </c>
      <c r="N83" s="28">
        <f>IF(OR(M83="",I83=""),"",IFERROR(M83+I83,""))</f>
        <v/>
      </c>
      <c r="O83" s="28">
        <f>IF(OR(A83="",I83=""),"",IF(COUNTIF($F$84:$F$104,A83)+COUNTIF($G$84:$G$104,A83)+COUNTIF($H$84:$H$104,A83)=0,'Paramètres'!$B$6,IFERROR(AGGREGATE(15,6,$P$84:$P$104/((($F$84:$F$104=A83)+($G$84:$G$104=A83)+($H$84:$H$104=A83))&gt;0),1),'Paramètres'!$B$6)))</f>
        <v/>
      </c>
      <c r="P83" s="28">
        <f>IF(OR(O83="",I83=""),"",IFERROR(O83-I83,""))</f>
        <v/>
      </c>
      <c r="Q83" s="16">
        <f>IF(OR(P83="",M83=""),"",IFERROR(P83-M83,""))</f>
        <v/>
      </c>
      <c r="R83" s="6">
        <f>IF(OR(A83="",Q83=""),"",IF(Q83&lt;='Paramètres'!$B$7,"Oui","Non"))</f>
        <v/>
      </c>
      <c r="S83" s="5">
        <f>IF(A83="",IF(COUNTA(B83:L83,T83:U83)&gt;0,"ID obligatoire",""),IF(B83="","Lot obligatoire",IF(C83="","Tâche obligatoire",IF(D83="","Responsable obligatoire",IF(I83="","Durée obligatoire",IF(NOT(ISNUMBER(I83)),"Durée non numérique",IF(I83&lt;0,"Durée négative",IF(I83&gt;'Paramètres'!$B$8,"Durée au-delà de la limite",IF(K83="","Statut obligatoire",IF(L83="","Avancement obligatoire",IF(NOT(ISNUMBER(L83)),"Avancement non numérique",IF(OR(L83&lt;0,L83&gt;1),"Avancement hors plage",IF(AND(J83&lt;&gt;"",NOT(ISNUMBER(J83))),"Date cible non reconnue",IF(AND(T83&lt;&gt;"",NOT(ISNUMBER(T83))),"Budget non numérique",IF(AND(ISNUMBER(T83),T83&lt;0),"Budget négatif",IF(AND(ISNUMBER(T83),T83&gt;'Paramètres'!$B$9),"Budget au-delà de la limite",IF(COUNTIF($A$5:$A$104,A83)&gt;1,"ID en doublon",IF(OR(F83=A83,G83=A83,H83=A83),"Dépendance circulaire directe",IF(OR(AND(F83&lt;&gt;"",F83=G83),AND(F83&lt;&gt;"",F83=H83),AND(G83&lt;&gt;"",G83=H83)),"Prédécesseur répété",IF(OR(AND(F83&lt;&gt;"",COUNTIF($A$5:$A$82,F83)=0),AND(G83&lt;&gt;"",COUNTIF($A$5:$A$82,G83)=0),AND(H83&lt;&gt;"",COUNTIF($A$5:$A$82,H83)=0)),"Prédécesseur absent ou non antérieur",IF(OR(AND(F83&lt;&gt;"",IFERROR(VLOOKUP(F83,$A$5:$N$82,14,FALSE),0)=0),AND(G83&lt;&gt;"",IFERROR(VLOOKUP(G83,$A$5:$N$82,14,FALSE),0)=0),AND(H83&lt;&gt;"",IFERROR(VLOOKUP(H83,$A$5:$N$82,14,FALSE),0)=0)),"Prédécesseur non calculable",IF(AND(ISNUMBER(J83),ISNUMBER(N83),N83&gt;J83),"Date cible dépassée",IF(AND(K83="Terminée",L83&lt;&gt;1),"Avancement incohérent",IF(AND(K83&lt;&gt;"Terminée",L83=1),"Statut à vérifier",IF(AND(ISNUMBER(N83),N83&gt;'Paramètres'!$B$6),"Échéance événement dépassée","")))))))))))))))))))))))))</f>
        <v/>
      </c>
      <c r="T83" s="31" t="n"/>
      <c r="U83" s="20" t="n"/>
    </row>
    <row r="84">
      <c r="A84" s="19" t="n"/>
      <c r="B84" s="19" t="n"/>
      <c r="C84" s="20" t="n"/>
      <c r="D84" s="19" t="n"/>
      <c r="E84" s="19" t="n"/>
      <c r="F84" s="19" t="n"/>
      <c r="G84" s="19" t="n"/>
      <c r="H84" s="19" t="n"/>
      <c r="I84" s="21" t="n"/>
      <c r="J84" s="30" t="n"/>
      <c r="K84" s="19" t="n"/>
      <c r="L84" s="23" t="n"/>
      <c r="M84" s="29">
        <f>IF(OR(A84="",I84=""),"",MAX('Paramètres'!$B$5,IF(F84="",0,IFERROR(VLOOKUP(F84,$A$5:$N$83,14,FALSE),0)),IF(G84="",0,IFERROR(VLOOKUP(G84,$A$5:$N$83,14,FALSE),0)),IF(H84="",0,IFERROR(VLOOKUP(H84,$A$5:$N$83,14,FALSE),0))))</f>
        <v/>
      </c>
      <c r="N84" s="29">
        <f>IF(OR(M84="",I84=""),"",IFERROR(M84+I84,""))</f>
        <v/>
      </c>
      <c r="O84" s="29">
        <f>IF(OR(A84="",I84=""),"",IF(COUNTIF($F$85:$F$104,A84)+COUNTIF($G$85:$G$104,A84)+COUNTIF($H$85:$H$104,A84)=0,'Paramètres'!$B$6,IFERROR(AGGREGATE(15,6,$P$85:$P$104/((($F$85:$F$104=A84)+($G$85:$G$104=A84)+($H$85:$H$104=A84))&gt;0),1),'Paramètres'!$B$6)))</f>
        <v/>
      </c>
      <c r="P84" s="29">
        <f>IF(OR(O84="",I84=""),"",IFERROR(O84-I84,""))</f>
        <v/>
      </c>
      <c r="Q84" s="18">
        <f>IF(OR(P84="",M84=""),"",IFERROR(P84-M84,""))</f>
        <v/>
      </c>
      <c r="R84" s="9">
        <f>IF(OR(A84="",Q84=""),"",IF(Q84&lt;='Paramètres'!$B$7,"Oui","Non"))</f>
        <v/>
      </c>
      <c r="S84" s="8">
        <f>IF(A84="",IF(COUNTA(B84:L84,T84:U84)&gt;0,"ID obligatoire",""),IF(B84="","Lot obligatoire",IF(C84="","Tâche obligatoire",IF(D84="","Responsable obligatoire",IF(I84="","Durée obligatoire",IF(NOT(ISNUMBER(I84)),"Durée non numérique",IF(I84&lt;0,"Durée négative",IF(I84&gt;'Paramètres'!$B$8,"Durée au-delà de la limite",IF(K84="","Statut obligatoire",IF(L84="","Avancement obligatoire",IF(NOT(ISNUMBER(L84)),"Avancement non numérique",IF(OR(L84&lt;0,L84&gt;1),"Avancement hors plage",IF(AND(J84&lt;&gt;"",NOT(ISNUMBER(J84))),"Date cible non reconnue",IF(AND(T84&lt;&gt;"",NOT(ISNUMBER(T84))),"Budget non numérique",IF(AND(ISNUMBER(T84),T84&lt;0),"Budget négatif",IF(AND(ISNUMBER(T84),T84&gt;'Paramètres'!$B$9),"Budget au-delà de la limite",IF(COUNTIF($A$5:$A$104,A84)&gt;1,"ID en doublon",IF(OR(F84=A84,G84=A84,H84=A84),"Dépendance circulaire directe",IF(OR(AND(F84&lt;&gt;"",F84=G84),AND(F84&lt;&gt;"",F84=H84),AND(G84&lt;&gt;"",G84=H84)),"Prédécesseur répété",IF(OR(AND(F84&lt;&gt;"",COUNTIF($A$5:$A$83,F84)=0),AND(G84&lt;&gt;"",COUNTIF($A$5:$A$83,G84)=0),AND(H84&lt;&gt;"",COUNTIF($A$5:$A$83,H84)=0)),"Prédécesseur absent ou non antérieur",IF(OR(AND(F84&lt;&gt;"",IFERROR(VLOOKUP(F84,$A$5:$N$83,14,FALSE),0)=0),AND(G84&lt;&gt;"",IFERROR(VLOOKUP(G84,$A$5:$N$83,14,FALSE),0)=0),AND(H84&lt;&gt;"",IFERROR(VLOOKUP(H84,$A$5:$N$83,14,FALSE),0)=0)),"Prédécesseur non calculable",IF(AND(ISNUMBER(J84),ISNUMBER(N84),N84&gt;J84),"Date cible dépassée",IF(AND(K84="Terminée",L84&lt;&gt;1),"Avancement incohérent",IF(AND(K84&lt;&gt;"Terminée",L84=1),"Statut à vérifier",IF(AND(ISNUMBER(N84),N84&gt;'Paramètres'!$B$6),"Échéance événement dépassée","")))))))))))))))))))))))))</f>
        <v/>
      </c>
      <c r="T84" s="31" t="n"/>
      <c r="U84" s="20" t="n"/>
    </row>
    <row r="85">
      <c r="A85" s="19" t="n"/>
      <c r="B85" s="19" t="n"/>
      <c r="C85" s="20" t="n"/>
      <c r="D85" s="19" t="n"/>
      <c r="E85" s="19" t="n"/>
      <c r="F85" s="19" t="n"/>
      <c r="G85" s="19" t="n"/>
      <c r="H85" s="19" t="n"/>
      <c r="I85" s="21" t="n"/>
      <c r="J85" s="30" t="n"/>
      <c r="K85" s="19" t="n"/>
      <c r="L85" s="23" t="n"/>
      <c r="M85" s="28">
        <f>IF(OR(A85="",I85=""),"",MAX('Paramètres'!$B$5,IF(F85="",0,IFERROR(VLOOKUP(F85,$A$5:$N$84,14,FALSE),0)),IF(G85="",0,IFERROR(VLOOKUP(G85,$A$5:$N$84,14,FALSE),0)),IF(H85="",0,IFERROR(VLOOKUP(H85,$A$5:$N$84,14,FALSE),0))))</f>
        <v/>
      </c>
      <c r="N85" s="28">
        <f>IF(OR(M85="",I85=""),"",IFERROR(M85+I85,""))</f>
        <v/>
      </c>
      <c r="O85" s="28">
        <f>IF(OR(A85="",I85=""),"",IF(COUNTIF($F$86:$F$104,A85)+COUNTIF($G$86:$G$104,A85)+COUNTIF($H$86:$H$104,A85)=0,'Paramètres'!$B$6,IFERROR(AGGREGATE(15,6,$P$86:$P$104/((($F$86:$F$104=A85)+($G$86:$G$104=A85)+($H$86:$H$104=A85))&gt;0),1),'Paramètres'!$B$6)))</f>
        <v/>
      </c>
      <c r="P85" s="28">
        <f>IF(OR(O85="",I85=""),"",IFERROR(O85-I85,""))</f>
        <v/>
      </c>
      <c r="Q85" s="16">
        <f>IF(OR(P85="",M85=""),"",IFERROR(P85-M85,""))</f>
        <v/>
      </c>
      <c r="R85" s="6">
        <f>IF(OR(A85="",Q85=""),"",IF(Q85&lt;='Paramètres'!$B$7,"Oui","Non"))</f>
        <v/>
      </c>
      <c r="S85" s="5">
        <f>IF(A85="",IF(COUNTA(B85:L85,T85:U85)&gt;0,"ID obligatoire",""),IF(B85="","Lot obligatoire",IF(C85="","Tâche obligatoire",IF(D85="","Responsable obligatoire",IF(I85="","Durée obligatoire",IF(NOT(ISNUMBER(I85)),"Durée non numérique",IF(I85&lt;0,"Durée négative",IF(I85&gt;'Paramètres'!$B$8,"Durée au-delà de la limite",IF(K85="","Statut obligatoire",IF(L85="","Avancement obligatoire",IF(NOT(ISNUMBER(L85)),"Avancement non numérique",IF(OR(L85&lt;0,L85&gt;1),"Avancement hors plage",IF(AND(J85&lt;&gt;"",NOT(ISNUMBER(J85))),"Date cible non reconnue",IF(AND(T85&lt;&gt;"",NOT(ISNUMBER(T85))),"Budget non numérique",IF(AND(ISNUMBER(T85),T85&lt;0),"Budget négatif",IF(AND(ISNUMBER(T85),T85&gt;'Paramètres'!$B$9),"Budget au-delà de la limite",IF(COUNTIF($A$5:$A$104,A85)&gt;1,"ID en doublon",IF(OR(F85=A85,G85=A85,H85=A85),"Dépendance circulaire directe",IF(OR(AND(F85&lt;&gt;"",F85=G85),AND(F85&lt;&gt;"",F85=H85),AND(G85&lt;&gt;"",G85=H85)),"Prédécesseur répété",IF(OR(AND(F85&lt;&gt;"",COUNTIF($A$5:$A$84,F85)=0),AND(G85&lt;&gt;"",COUNTIF($A$5:$A$84,G85)=0),AND(H85&lt;&gt;"",COUNTIF($A$5:$A$84,H85)=0)),"Prédécesseur absent ou non antérieur",IF(OR(AND(F85&lt;&gt;"",IFERROR(VLOOKUP(F85,$A$5:$N$84,14,FALSE),0)=0),AND(G85&lt;&gt;"",IFERROR(VLOOKUP(G85,$A$5:$N$84,14,FALSE),0)=0),AND(H85&lt;&gt;"",IFERROR(VLOOKUP(H85,$A$5:$N$84,14,FALSE),0)=0)),"Prédécesseur non calculable",IF(AND(ISNUMBER(J85),ISNUMBER(N85),N85&gt;J85),"Date cible dépassée",IF(AND(K85="Terminée",L85&lt;&gt;1),"Avancement incohérent",IF(AND(K85&lt;&gt;"Terminée",L85=1),"Statut à vérifier",IF(AND(ISNUMBER(N85),N85&gt;'Paramètres'!$B$6),"Échéance événement dépassée","")))))))))))))))))))))))))</f>
        <v/>
      </c>
      <c r="T85" s="31" t="n"/>
      <c r="U85" s="20" t="n"/>
    </row>
    <row r="86">
      <c r="A86" s="19" t="n"/>
      <c r="B86" s="19" t="n"/>
      <c r="C86" s="20" t="n"/>
      <c r="D86" s="19" t="n"/>
      <c r="E86" s="19" t="n"/>
      <c r="F86" s="19" t="n"/>
      <c r="G86" s="19" t="n"/>
      <c r="H86" s="19" t="n"/>
      <c r="I86" s="21" t="n"/>
      <c r="J86" s="30" t="n"/>
      <c r="K86" s="19" t="n"/>
      <c r="L86" s="23" t="n"/>
      <c r="M86" s="29">
        <f>IF(OR(A86="",I86=""),"",MAX('Paramètres'!$B$5,IF(F86="",0,IFERROR(VLOOKUP(F86,$A$5:$N$85,14,FALSE),0)),IF(G86="",0,IFERROR(VLOOKUP(G86,$A$5:$N$85,14,FALSE),0)),IF(H86="",0,IFERROR(VLOOKUP(H86,$A$5:$N$85,14,FALSE),0))))</f>
        <v/>
      </c>
      <c r="N86" s="29">
        <f>IF(OR(M86="",I86=""),"",IFERROR(M86+I86,""))</f>
        <v/>
      </c>
      <c r="O86" s="29">
        <f>IF(OR(A86="",I86=""),"",IF(COUNTIF($F$87:$F$104,A86)+COUNTIF($G$87:$G$104,A86)+COUNTIF($H$87:$H$104,A86)=0,'Paramètres'!$B$6,IFERROR(AGGREGATE(15,6,$P$87:$P$104/((($F$87:$F$104=A86)+($G$87:$G$104=A86)+($H$87:$H$104=A86))&gt;0),1),'Paramètres'!$B$6)))</f>
        <v/>
      </c>
      <c r="P86" s="29">
        <f>IF(OR(O86="",I86=""),"",IFERROR(O86-I86,""))</f>
        <v/>
      </c>
      <c r="Q86" s="18">
        <f>IF(OR(P86="",M86=""),"",IFERROR(P86-M86,""))</f>
        <v/>
      </c>
      <c r="R86" s="9">
        <f>IF(OR(A86="",Q86=""),"",IF(Q86&lt;='Paramètres'!$B$7,"Oui","Non"))</f>
        <v/>
      </c>
      <c r="S86" s="8">
        <f>IF(A86="",IF(COUNTA(B86:L86,T86:U86)&gt;0,"ID obligatoire",""),IF(B86="","Lot obligatoire",IF(C86="","Tâche obligatoire",IF(D86="","Responsable obligatoire",IF(I86="","Durée obligatoire",IF(NOT(ISNUMBER(I86)),"Durée non numérique",IF(I86&lt;0,"Durée négative",IF(I86&gt;'Paramètres'!$B$8,"Durée au-delà de la limite",IF(K86="","Statut obligatoire",IF(L86="","Avancement obligatoire",IF(NOT(ISNUMBER(L86)),"Avancement non numérique",IF(OR(L86&lt;0,L86&gt;1),"Avancement hors plage",IF(AND(J86&lt;&gt;"",NOT(ISNUMBER(J86))),"Date cible non reconnue",IF(AND(T86&lt;&gt;"",NOT(ISNUMBER(T86))),"Budget non numérique",IF(AND(ISNUMBER(T86),T86&lt;0),"Budget négatif",IF(AND(ISNUMBER(T86),T86&gt;'Paramètres'!$B$9),"Budget au-delà de la limite",IF(COUNTIF($A$5:$A$104,A86)&gt;1,"ID en doublon",IF(OR(F86=A86,G86=A86,H86=A86),"Dépendance circulaire directe",IF(OR(AND(F86&lt;&gt;"",F86=G86),AND(F86&lt;&gt;"",F86=H86),AND(G86&lt;&gt;"",G86=H86)),"Prédécesseur répété",IF(OR(AND(F86&lt;&gt;"",COUNTIF($A$5:$A$85,F86)=0),AND(G86&lt;&gt;"",COUNTIF($A$5:$A$85,G86)=0),AND(H86&lt;&gt;"",COUNTIF($A$5:$A$85,H86)=0)),"Prédécesseur absent ou non antérieur",IF(OR(AND(F86&lt;&gt;"",IFERROR(VLOOKUP(F86,$A$5:$N$85,14,FALSE),0)=0),AND(G86&lt;&gt;"",IFERROR(VLOOKUP(G86,$A$5:$N$85,14,FALSE),0)=0),AND(H86&lt;&gt;"",IFERROR(VLOOKUP(H86,$A$5:$N$85,14,FALSE),0)=0)),"Prédécesseur non calculable",IF(AND(ISNUMBER(J86),ISNUMBER(N86),N86&gt;J86),"Date cible dépassée",IF(AND(K86="Terminée",L86&lt;&gt;1),"Avancement incohérent",IF(AND(K86&lt;&gt;"Terminée",L86=1),"Statut à vérifier",IF(AND(ISNUMBER(N86),N86&gt;'Paramètres'!$B$6),"Échéance événement dépassée","")))))))))))))))))))))))))</f>
        <v/>
      </c>
      <c r="T86" s="31" t="n"/>
      <c r="U86" s="20" t="n"/>
    </row>
    <row r="87">
      <c r="A87" s="19" t="n"/>
      <c r="B87" s="19" t="n"/>
      <c r="C87" s="20" t="n"/>
      <c r="D87" s="19" t="n"/>
      <c r="E87" s="19" t="n"/>
      <c r="F87" s="19" t="n"/>
      <c r="G87" s="19" t="n"/>
      <c r="H87" s="19" t="n"/>
      <c r="I87" s="21" t="n"/>
      <c r="J87" s="30" t="n"/>
      <c r="K87" s="19" t="n"/>
      <c r="L87" s="23" t="n"/>
      <c r="M87" s="28">
        <f>IF(OR(A87="",I87=""),"",MAX('Paramètres'!$B$5,IF(F87="",0,IFERROR(VLOOKUP(F87,$A$5:$N$86,14,FALSE),0)),IF(G87="",0,IFERROR(VLOOKUP(G87,$A$5:$N$86,14,FALSE),0)),IF(H87="",0,IFERROR(VLOOKUP(H87,$A$5:$N$86,14,FALSE),0))))</f>
        <v/>
      </c>
      <c r="N87" s="28">
        <f>IF(OR(M87="",I87=""),"",IFERROR(M87+I87,""))</f>
        <v/>
      </c>
      <c r="O87" s="28">
        <f>IF(OR(A87="",I87=""),"",IF(COUNTIF($F$88:$F$104,A87)+COUNTIF($G$88:$G$104,A87)+COUNTIF($H$88:$H$104,A87)=0,'Paramètres'!$B$6,IFERROR(AGGREGATE(15,6,$P$88:$P$104/((($F$88:$F$104=A87)+($G$88:$G$104=A87)+($H$88:$H$104=A87))&gt;0),1),'Paramètres'!$B$6)))</f>
        <v/>
      </c>
      <c r="P87" s="28">
        <f>IF(OR(O87="",I87=""),"",IFERROR(O87-I87,""))</f>
        <v/>
      </c>
      <c r="Q87" s="16">
        <f>IF(OR(P87="",M87=""),"",IFERROR(P87-M87,""))</f>
        <v/>
      </c>
      <c r="R87" s="6">
        <f>IF(OR(A87="",Q87=""),"",IF(Q87&lt;='Paramètres'!$B$7,"Oui","Non"))</f>
        <v/>
      </c>
      <c r="S87" s="5">
        <f>IF(A87="",IF(COUNTA(B87:L87,T87:U87)&gt;0,"ID obligatoire",""),IF(B87="","Lot obligatoire",IF(C87="","Tâche obligatoire",IF(D87="","Responsable obligatoire",IF(I87="","Durée obligatoire",IF(NOT(ISNUMBER(I87)),"Durée non numérique",IF(I87&lt;0,"Durée négative",IF(I87&gt;'Paramètres'!$B$8,"Durée au-delà de la limite",IF(K87="","Statut obligatoire",IF(L87="","Avancement obligatoire",IF(NOT(ISNUMBER(L87)),"Avancement non numérique",IF(OR(L87&lt;0,L87&gt;1),"Avancement hors plage",IF(AND(J87&lt;&gt;"",NOT(ISNUMBER(J87))),"Date cible non reconnue",IF(AND(T87&lt;&gt;"",NOT(ISNUMBER(T87))),"Budget non numérique",IF(AND(ISNUMBER(T87),T87&lt;0),"Budget négatif",IF(AND(ISNUMBER(T87),T87&gt;'Paramètres'!$B$9),"Budget au-delà de la limite",IF(COUNTIF($A$5:$A$104,A87)&gt;1,"ID en doublon",IF(OR(F87=A87,G87=A87,H87=A87),"Dépendance circulaire directe",IF(OR(AND(F87&lt;&gt;"",F87=G87),AND(F87&lt;&gt;"",F87=H87),AND(G87&lt;&gt;"",G87=H87)),"Prédécesseur répété",IF(OR(AND(F87&lt;&gt;"",COUNTIF($A$5:$A$86,F87)=0),AND(G87&lt;&gt;"",COUNTIF($A$5:$A$86,G87)=0),AND(H87&lt;&gt;"",COUNTIF($A$5:$A$86,H87)=0)),"Prédécesseur absent ou non antérieur",IF(OR(AND(F87&lt;&gt;"",IFERROR(VLOOKUP(F87,$A$5:$N$86,14,FALSE),0)=0),AND(G87&lt;&gt;"",IFERROR(VLOOKUP(G87,$A$5:$N$86,14,FALSE),0)=0),AND(H87&lt;&gt;"",IFERROR(VLOOKUP(H87,$A$5:$N$86,14,FALSE),0)=0)),"Prédécesseur non calculable",IF(AND(ISNUMBER(J87),ISNUMBER(N87),N87&gt;J87),"Date cible dépassée",IF(AND(K87="Terminée",L87&lt;&gt;1),"Avancement incohérent",IF(AND(K87&lt;&gt;"Terminée",L87=1),"Statut à vérifier",IF(AND(ISNUMBER(N87),N87&gt;'Paramètres'!$B$6),"Échéance événement dépassée","")))))))))))))))))))))))))</f>
        <v/>
      </c>
      <c r="T87" s="31" t="n"/>
      <c r="U87" s="20" t="n"/>
    </row>
    <row r="88">
      <c r="A88" s="19" t="n"/>
      <c r="B88" s="19" t="n"/>
      <c r="C88" s="20" t="n"/>
      <c r="D88" s="19" t="n"/>
      <c r="E88" s="19" t="n"/>
      <c r="F88" s="19" t="n"/>
      <c r="G88" s="19" t="n"/>
      <c r="H88" s="19" t="n"/>
      <c r="I88" s="21" t="n"/>
      <c r="J88" s="30" t="n"/>
      <c r="K88" s="19" t="n"/>
      <c r="L88" s="23" t="n"/>
      <c r="M88" s="29">
        <f>IF(OR(A88="",I88=""),"",MAX('Paramètres'!$B$5,IF(F88="",0,IFERROR(VLOOKUP(F88,$A$5:$N$87,14,FALSE),0)),IF(G88="",0,IFERROR(VLOOKUP(G88,$A$5:$N$87,14,FALSE),0)),IF(H88="",0,IFERROR(VLOOKUP(H88,$A$5:$N$87,14,FALSE),0))))</f>
        <v/>
      </c>
      <c r="N88" s="29">
        <f>IF(OR(M88="",I88=""),"",IFERROR(M88+I88,""))</f>
        <v/>
      </c>
      <c r="O88" s="29">
        <f>IF(OR(A88="",I88=""),"",IF(COUNTIF($F$89:$F$104,A88)+COUNTIF($G$89:$G$104,A88)+COUNTIF($H$89:$H$104,A88)=0,'Paramètres'!$B$6,IFERROR(AGGREGATE(15,6,$P$89:$P$104/((($F$89:$F$104=A88)+($G$89:$G$104=A88)+($H$89:$H$104=A88))&gt;0),1),'Paramètres'!$B$6)))</f>
        <v/>
      </c>
      <c r="P88" s="29">
        <f>IF(OR(O88="",I88=""),"",IFERROR(O88-I88,""))</f>
        <v/>
      </c>
      <c r="Q88" s="18">
        <f>IF(OR(P88="",M88=""),"",IFERROR(P88-M88,""))</f>
        <v/>
      </c>
      <c r="R88" s="9">
        <f>IF(OR(A88="",Q88=""),"",IF(Q88&lt;='Paramètres'!$B$7,"Oui","Non"))</f>
        <v/>
      </c>
      <c r="S88" s="8">
        <f>IF(A88="",IF(COUNTA(B88:L88,T88:U88)&gt;0,"ID obligatoire",""),IF(B88="","Lot obligatoire",IF(C88="","Tâche obligatoire",IF(D88="","Responsable obligatoire",IF(I88="","Durée obligatoire",IF(NOT(ISNUMBER(I88)),"Durée non numérique",IF(I88&lt;0,"Durée négative",IF(I88&gt;'Paramètres'!$B$8,"Durée au-delà de la limite",IF(K88="","Statut obligatoire",IF(L88="","Avancement obligatoire",IF(NOT(ISNUMBER(L88)),"Avancement non numérique",IF(OR(L88&lt;0,L88&gt;1),"Avancement hors plage",IF(AND(J88&lt;&gt;"",NOT(ISNUMBER(J88))),"Date cible non reconnue",IF(AND(T88&lt;&gt;"",NOT(ISNUMBER(T88))),"Budget non numérique",IF(AND(ISNUMBER(T88),T88&lt;0),"Budget négatif",IF(AND(ISNUMBER(T88),T88&gt;'Paramètres'!$B$9),"Budget au-delà de la limite",IF(COUNTIF($A$5:$A$104,A88)&gt;1,"ID en doublon",IF(OR(F88=A88,G88=A88,H88=A88),"Dépendance circulaire directe",IF(OR(AND(F88&lt;&gt;"",F88=G88),AND(F88&lt;&gt;"",F88=H88),AND(G88&lt;&gt;"",G88=H88)),"Prédécesseur répété",IF(OR(AND(F88&lt;&gt;"",COUNTIF($A$5:$A$87,F88)=0),AND(G88&lt;&gt;"",COUNTIF($A$5:$A$87,G88)=0),AND(H88&lt;&gt;"",COUNTIF($A$5:$A$87,H88)=0)),"Prédécesseur absent ou non antérieur",IF(OR(AND(F88&lt;&gt;"",IFERROR(VLOOKUP(F88,$A$5:$N$87,14,FALSE),0)=0),AND(G88&lt;&gt;"",IFERROR(VLOOKUP(G88,$A$5:$N$87,14,FALSE),0)=0),AND(H88&lt;&gt;"",IFERROR(VLOOKUP(H88,$A$5:$N$87,14,FALSE),0)=0)),"Prédécesseur non calculable",IF(AND(ISNUMBER(J88),ISNUMBER(N88),N88&gt;J88),"Date cible dépassée",IF(AND(K88="Terminée",L88&lt;&gt;1),"Avancement incohérent",IF(AND(K88&lt;&gt;"Terminée",L88=1),"Statut à vérifier",IF(AND(ISNUMBER(N88),N88&gt;'Paramètres'!$B$6),"Échéance événement dépassée","")))))))))))))))))))))))))</f>
        <v/>
      </c>
      <c r="T88" s="31" t="n"/>
      <c r="U88" s="20" t="n"/>
    </row>
    <row r="89">
      <c r="A89" s="19" t="n"/>
      <c r="B89" s="19" t="n"/>
      <c r="C89" s="20" t="n"/>
      <c r="D89" s="19" t="n"/>
      <c r="E89" s="19" t="n"/>
      <c r="F89" s="19" t="n"/>
      <c r="G89" s="19" t="n"/>
      <c r="H89" s="19" t="n"/>
      <c r="I89" s="21" t="n"/>
      <c r="J89" s="30" t="n"/>
      <c r="K89" s="19" t="n"/>
      <c r="L89" s="23" t="n"/>
      <c r="M89" s="28">
        <f>IF(OR(A89="",I89=""),"",MAX('Paramètres'!$B$5,IF(F89="",0,IFERROR(VLOOKUP(F89,$A$5:$N$88,14,FALSE),0)),IF(G89="",0,IFERROR(VLOOKUP(G89,$A$5:$N$88,14,FALSE),0)),IF(H89="",0,IFERROR(VLOOKUP(H89,$A$5:$N$88,14,FALSE),0))))</f>
        <v/>
      </c>
      <c r="N89" s="28">
        <f>IF(OR(M89="",I89=""),"",IFERROR(M89+I89,""))</f>
        <v/>
      </c>
      <c r="O89" s="28">
        <f>IF(OR(A89="",I89=""),"",IF(COUNTIF($F$90:$F$104,A89)+COUNTIF($G$90:$G$104,A89)+COUNTIF($H$90:$H$104,A89)=0,'Paramètres'!$B$6,IFERROR(AGGREGATE(15,6,$P$90:$P$104/((($F$90:$F$104=A89)+($G$90:$G$104=A89)+($H$90:$H$104=A89))&gt;0),1),'Paramètres'!$B$6)))</f>
        <v/>
      </c>
      <c r="P89" s="28">
        <f>IF(OR(O89="",I89=""),"",IFERROR(O89-I89,""))</f>
        <v/>
      </c>
      <c r="Q89" s="16">
        <f>IF(OR(P89="",M89=""),"",IFERROR(P89-M89,""))</f>
        <v/>
      </c>
      <c r="R89" s="6">
        <f>IF(OR(A89="",Q89=""),"",IF(Q89&lt;='Paramètres'!$B$7,"Oui","Non"))</f>
        <v/>
      </c>
      <c r="S89" s="5">
        <f>IF(A89="",IF(COUNTA(B89:L89,T89:U89)&gt;0,"ID obligatoire",""),IF(B89="","Lot obligatoire",IF(C89="","Tâche obligatoire",IF(D89="","Responsable obligatoire",IF(I89="","Durée obligatoire",IF(NOT(ISNUMBER(I89)),"Durée non numérique",IF(I89&lt;0,"Durée négative",IF(I89&gt;'Paramètres'!$B$8,"Durée au-delà de la limite",IF(K89="","Statut obligatoire",IF(L89="","Avancement obligatoire",IF(NOT(ISNUMBER(L89)),"Avancement non numérique",IF(OR(L89&lt;0,L89&gt;1),"Avancement hors plage",IF(AND(J89&lt;&gt;"",NOT(ISNUMBER(J89))),"Date cible non reconnue",IF(AND(T89&lt;&gt;"",NOT(ISNUMBER(T89))),"Budget non numérique",IF(AND(ISNUMBER(T89),T89&lt;0),"Budget négatif",IF(AND(ISNUMBER(T89),T89&gt;'Paramètres'!$B$9),"Budget au-delà de la limite",IF(COUNTIF($A$5:$A$104,A89)&gt;1,"ID en doublon",IF(OR(F89=A89,G89=A89,H89=A89),"Dépendance circulaire directe",IF(OR(AND(F89&lt;&gt;"",F89=G89),AND(F89&lt;&gt;"",F89=H89),AND(G89&lt;&gt;"",G89=H89)),"Prédécesseur répété",IF(OR(AND(F89&lt;&gt;"",COUNTIF($A$5:$A$88,F89)=0),AND(G89&lt;&gt;"",COUNTIF($A$5:$A$88,G89)=0),AND(H89&lt;&gt;"",COUNTIF($A$5:$A$88,H89)=0)),"Prédécesseur absent ou non antérieur",IF(OR(AND(F89&lt;&gt;"",IFERROR(VLOOKUP(F89,$A$5:$N$88,14,FALSE),0)=0),AND(G89&lt;&gt;"",IFERROR(VLOOKUP(G89,$A$5:$N$88,14,FALSE),0)=0),AND(H89&lt;&gt;"",IFERROR(VLOOKUP(H89,$A$5:$N$88,14,FALSE),0)=0)),"Prédécesseur non calculable",IF(AND(ISNUMBER(J89),ISNUMBER(N89),N89&gt;J89),"Date cible dépassée",IF(AND(K89="Terminée",L89&lt;&gt;1),"Avancement incohérent",IF(AND(K89&lt;&gt;"Terminée",L89=1),"Statut à vérifier",IF(AND(ISNUMBER(N89),N89&gt;'Paramètres'!$B$6),"Échéance événement dépassée","")))))))))))))))))))))))))</f>
        <v/>
      </c>
      <c r="T89" s="31" t="n"/>
      <c r="U89" s="20" t="n"/>
    </row>
    <row r="90">
      <c r="A90" s="19" t="n"/>
      <c r="B90" s="19" t="n"/>
      <c r="C90" s="20" t="n"/>
      <c r="D90" s="19" t="n"/>
      <c r="E90" s="19" t="n"/>
      <c r="F90" s="19" t="n"/>
      <c r="G90" s="19" t="n"/>
      <c r="H90" s="19" t="n"/>
      <c r="I90" s="21" t="n"/>
      <c r="J90" s="30" t="n"/>
      <c r="K90" s="19" t="n"/>
      <c r="L90" s="23" t="n"/>
      <c r="M90" s="29">
        <f>IF(OR(A90="",I90=""),"",MAX('Paramètres'!$B$5,IF(F90="",0,IFERROR(VLOOKUP(F90,$A$5:$N$89,14,FALSE),0)),IF(G90="",0,IFERROR(VLOOKUP(G90,$A$5:$N$89,14,FALSE),0)),IF(H90="",0,IFERROR(VLOOKUP(H90,$A$5:$N$89,14,FALSE),0))))</f>
        <v/>
      </c>
      <c r="N90" s="29">
        <f>IF(OR(M90="",I90=""),"",IFERROR(M90+I90,""))</f>
        <v/>
      </c>
      <c r="O90" s="29">
        <f>IF(OR(A90="",I90=""),"",IF(COUNTIF($F$91:$F$104,A90)+COUNTIF($G$91:$G$104,A90)+COUNTIF($H$91:$H$104,A90)=0,'Paramètres'!$B$6,IFERROR(AGGREGATE(15,6,$P$91:$P$104/((($F$91:$F$104=A90)+($G$91:$G$104=A90)+($H$91:$H$104=A90))&gt;0),1),'Paramètres'!$B$6)))</f>
        <v/>
      </c>
      <c r="P90" s="29">
        <f>IF(OR(O90="",I90=""),"",IFERROR(O90-I90,""))</f>
        <v/>
      </c>
      <c r="Q90" s="18">
        <f>IF(OR(P90="",M90=""),"",IFERROR(P90-M90,""))</f>
        <v/>
      </c>
      <c r="R90" s="9">
        <f>IF(OR(A90="",Q90=""),"",IF(Q90&lt;='Paramètres'!$B$7,"Oui","Non"))</f>
        <v/>
      </c>
      <c r="S90" s="8">
        <f>IF(A90="",IF(COUNTA(B90:L90,T90:U90)&gt;0,"ID obligatoire",""),IF(B90="","Lot obligatoire",IF(C90="","Tâche obligatoire",IF(D90="","Responsable obligatoire",IF(I90="","Durée obligatoire",IF(NOT(ISNUMBER(I90)),"Durée non numérique",IF(I90&lt;0,"Durée négative",IF(I90&gt;'Paramètres'!$B$8,"Durée au-delà de la limite",IF(K90="","Statut obligatoire",IF(L90="","Avancement obligatoire",IF(NOT(ISNUMBER(L90)),"Avancement non numérique",IF(OR(L90&lt;0,L90&gt;1),"Avancement hors plage",IF(AND(J90&lt;&gt;"",NOT(ISNUMBER(J90))),"Date cible non reconnue",IF(AND(T90&lt;&gt;"",NOT(ISNUMBER(T90))),"Budget non numérique",IF(AND(ISNUMBER(T90),T90&lt;0),"Budget négatif",IF(AND(ISNUMBER(T90),T90&gt;'Paramètres'!$B$9),"Budget au-delà de la limite",IF(COUNTIF($A$5:$A$104,A90)&gt;1,"ID en doublon",IF(OR(F90=A90,G90=A90,H90=A90),"Dépendance circulaire directe",IF(OR(AND(F90&lt;&gt;"",F90=G90),AND(F90&lt;&gt;"",F90=H90),AND(G90&lt;&gt;"",G90=H90)),"Prédécesseur répété",IF(OR(AND(F90&lt;&gt;"",COUNTIF($A$5:$A$89,F90)=0),AND(G90&lt;&gt;"",COUNTIF($A$5:$A$89,G90)=0),AND(H90&lt;&gt;"",COUNTIF($A$5:$A$89,H90)=0)),"Prédécesseur absent ou non antérieur",IF(OR(AND(F90&lt;&gt;"",IFERROR(VLOOKUP(F90,$A$5:$N$89,14,FALSE),0)=0),AND(G90&lt;&gt;"",IFERROR(VLOOKUP(G90,$A$5:$N$89,14,FALSE),0)=0),AND(H90&lt;&gt;"",IFERROR(VLOOKUP(H90,$A$5:$N$89,14,FALSE),0)=0)),"Prédécesseur non calculable",IF(AND(ISNUMBER(J90),ISNUMBER(N90),N90&gt;J90),"Date cible dépassée",IF(AND(K90="Terminée",L90&lt;&gt;1),"Avancement incohérent",IF(AND(K90&lt;&gt;"Terminée",L90=1),"Statut à vérifier",IF(AND(ISNUMBER(N90),N90&gt;'Paramètres'!$B$6),"Échéance événement dépassée","")))))))))))))))))))))))))</f>
        <v/>
      </c>
      <c r="T90" s="31" t="n"/>
      <c r="U90" s="20" t="n"/>
    </row>
    <row r="91">
      <c r="A91" s="19" t="n"/>
      <c r="B91" s="19" t="n"/>
      <c r="C91" s="20" t="n"/>
      <c r="D91" s="19" t="n"/>
      <c r="E91" s="19" t="n"/>
      <c r="F91" s="19" t="n"/>
      <c r="G91" s="19" t="n"/>
      <c r="H91" s="19" t="n"/>
      <c r="I91" s="21" t="n"/>
      <c r="J91" s="30" t="n"/>
      <c r="K91" s="19" t="n"/>
      <c r="L91" s="23" t="n"/>
      <c r="M91" s="28">
        <f>IF(OR(A91="",I91=""),"",MAX('Paramètres'!$B$5,IF(F91="",0,IFERROR(VLOOKUP(F91,$A$5:$N$90,14,FALSE),0)),IF(G91="",0,IFERROR(VLOOKUP(G91,$A$5:$N$90,14,FALSE),0)),IF(H91="",0,IFERROR(VLOOKUP(H91,$A$5:$N$90,14,FALSE),0))))</f>
        <v/>
      </c>
      <c r="N91" s="28">
        <f>IF(OR(M91="",I91=""),"",IFERROR(M91+I91,""))</f>
        <v/>
      </c>
      <c r="O91" s="28">
        <f>IF(OR(A91="",I91=""),"",IF(COUNTIF($F$92:$F$104,A91)+COUNTIF($G$92:$G$104,A91)+COUNTIF($H$92:$H$104,A91)=0,'Paramètres'!$B$6,IFERROR(AGGREGATE(15,6,$P$92:$P$104/((($F$92:$F$104=A91)+($G$92:$G$104=A91)+($H$92:$H$104=A91))&gt;0),1),'Paramètres'!$B$6)))</f>
        <v/>
      </c>
      <c r="P91" s="28">
        <f>IF(OR(O91="",I91=""),"",IFERROR(O91-I91,""))</f>
        <v/>
      </c>
      <c r="Q91" s="16">
        <f>IF(OR(P91="",M91=""),"",IFERROR(P91-M91,""))</f>
        <v/>
      </c>
      <c r="R91" s="6">
        <f>IF(OR(A91="",Q91=""),"",IF(Q91&lt;='Paramètres'!$B$7,"Oui","Non"))</f>
        <v/>
      </c>
      <c r="S91" s="5">
        <f>IF(A91="",IF(COUNTA(B91:L91,T91:U91)&gt;0,"ID obligatoire",""),IF(B91="","Lot obligatoire",IF(C91="","Tâche obligatoire",IF(D91="","Responsable obligatoire",IF(I91="","Durée obligatoire",IF(NOT(ISNUMBER(I91)),"Durée non numérique",IF(I91&lt;0,"Durée négative",IF(I91&gt;'Paramètres'!$B$8,"Durée au-delà de la limite",IF(K91="","Statut obligatoire",IF(L91="","Avancement obligatoire",IF(NOT(ISNUMBER(L91)),"Avancement non numérique",IF(OR(L91&lt;0,L91&gt;1),"Avancement hors plage",IF(AND(J91&lt;&gt;"",NOT(ISNUMBER(J91))),"Date cible non reconnue",IF(AND(T91&lt;&gt;"",NOT(ISNUMBER(T91))),"Budget non numérique",IF(AND(ISNUMBER(T91),T91&lt;0),"Budget négatif",IF(AND(ISNUMBER(T91),T91&gt;'Paramètres'!$B$9),"Budget au-delà de la limite",IF(COUNTIF($A$5:$A$104,A91)&gt;1,"ID en doublon",IF(OR(F91=A91,G91=A91,H91=A91),"Dépendance circulaire directe",IF(OR(AND(F91&lt;&gt;"",F91=G91),AND(F91&lt;&gt;"",F91=H91),AND(G91&lt;&gt;"",G91=H91)),"Prédécesseur répété",IF(OR(AND(F91&lt;&gt;"",COUNTIF($A$5:$A$90,F91)=0),AND(G91&lt;&gt;"",COUNTIF($A$5:$A$90,G91)=0),AND(H91&lt;&gt;"",COUNTIF($A$5:$A$90,H91)=0)),"Prédécesseur absent ou non antérieur",IF(OR(AND(F91&lt;&gt;"",IFERROR(VLOOKUP(F91,$A$5:$N$90,14,FALSE),0)=0),AND(G91&lt;&gt;"",IFERROR(VLOOKUP(G91,$A$5:$N$90,14,FALSE),0)=0),AND(H91&lt;&gt;"",IFERROR(VLOOKUP(H91,$A$5:$N$90,14,FALSE),0)=0)),"Prédécesseur non calculable",IF(AND(ISNUMBER(J91),ISNUMBER(N91),N91&gt;J91),"Date cible dépassée",IF(AND(K91="Terminée",L91&lt;&gt;1),"Avancement incohérent",IF(AND(K91&lt;&gt;"Terminée",L91=1),"Statut à vérifier",IF(AND(ISNUMBER(N91),N91&gt;'Paramètres'!$B$6),"Échéance événement dépassée","")))))))))))))))))))))))))</f>
        <v/>
      </c>
      <c r="T91" s="31" t="n"/>
      <c r="U91" s="20" t="n"/>
    </row>
    <row r="92">
      <c r="A92" s="19" t="n"/>
      <c r="B92" s="19" t="n"/>
      <c r="C92" s="20" t="n"/>
      <c r="D92" s="19" t="n"/>
      <c r="E92" s="19" t="n"/>
      <c r="F92" s="19" t="n"/>
      <c r="G92" s="19" t="n"/>
      <c r="H92" s="19" t="n"/>
      <c r="I92" s="21" t="n"/>
      <c r="J92" s="30" t="n"/>
      <c r="K92" s="19" t="n"/>
      <c r="L92" s="23" t="n"/>
      <c r="M92" s="29">
        <f>IF(OR(A92="",I92=""),"",MAX('Paramètres'!$B$5,IF(F92="",0,IFERROR(VLOOKUP(F92,$A$5:$N$91,14,FALSE),0)),IF(G92="",0,IFERROR(VLOOKUP(G92,$A$5:$N$91,14,FALSE),0)),IF(H92="",0,IFERROR(VLOOKUP(H92,$A$5:$N$91,14,FALSE),0))))</f>
        <v/>
      </c>
      <c r="N92" s="29">
        <f>IF(OR(M92="",I92=""),"",IFERROR(M92+I92,""))</f>
        <v/>
      </c>
      <c r="O92" s="29">
        <f>IF(OR(A92="",I92=""),"",IF(COUNTIF($F$93:$F$104,A92)+COUNTIF($G$93:$G$104,A92)+COUNTIF($H$93:$H$104,A92)=0,'Paramètres'!$B$6,IFERROR(AGGREGATE(15,6,$P$93:$P$104/((($F$93:$F$104=A92)+($G$93:$G$104=A92)+($H$93:$H$104=A92))&gt;0),1),'Paramètres'!$B$6)))</f>
        <v/>
      </c>
      <c r="P92" s="29">
        <f>IF(OR(O92="",I92=""),"",IFERROR(O92-I92,""))</f>
        <v/>
      </c>
      <c r="Q92" s="18">
        <f>IF(OR(P92="",M92=""),"",IFERROR(P92-M92,""))</f>
        <v/>
      </c>
      <c r="R92" s="9">
        <f>IF(OR(A92="",Q92=""),"",IF(Q92&lt;='Paramètres'!$B$7,"Oui","Non"))</f>
        <v/>
      </c>
      <c r="S92" s="8">
        <f>IF(A92="",IF(COUNTA(B92:L92,T92:U92)&gt;0,"ID obligatoire",""),IF(B92="","Lot obligatoire",IF(C92="","Tâche obligatoire",IF(D92="","Responsable obligatoire",IF(I92="","Durée obligatoire",IF(NOT(ISNUMBER(I92)),"Durée non numérique",IF(I92&lt;0,"Durée négative",IF(I92&gt;'Paramètres'!$B$8,"Durée au-delà de la limite",IF(K92="","Statut obligatoire",IF(L92="","Avancement obligatoire",IF(NOT(ISNUMBER(L92)),"Avancement non numérique",IF(OR(L92&lt;0,L92&gt;1),"Avancement hors plage",IF(AND(J92&lt;&gt;"",NOT(ISNUMBER(J92))),"Date cible non reconnue",IF(AND(T92&lt;&gt;"",NOT(ISNUMBER(T92))),"Budget non numérique",IF(AND(ISNUMBER(T92),T92&lt;0),"Budget négatif",IF(AND(ISNUMBER(T92),T92&gt;'Paramètres'!$B$9),"Budget au-delà de la limite",IF(COUNTIF($A$5:$A$104,A92)&gt;1,"ID en doublon",IF(OR(F92=A92,G92=A92,H92=A92),"Dépendance circulaire directe",IF(OR(AND(F92&lt;&gt;"",F92=G92),AND(F92&lt;&gt;"",F92=H92),AND(G92&lt;&gt;"",G92=H92)),"Prédécesseur répété",IF(OR(AND(F92&lt;&gt;"",COUNTIF($A$5:$A$91,F92)=0),AND(G92&lt;&gt;"",COUNTIF($A$5:$A$91,G92)=0),AND(H92&lt;&gt;"",COUNTIF($A$5:$A$91,H92)=0)),"Prédécesseur absent ou non antérieur",IF(OR(AND(F92&lt;&gt;"",IFERROR(VLOOKUP(F92,$A$5:$N$91,14,FALSE),0)=0),AND(G92&lt;&gt;"",IFERROR(VLOOKUP(G92,$A$5:$N$91,14,FALSE),0)=0),AND(H92&lt;&gt;"",IFERROR(VLOOKUP(H92,$A$5:$N$91,14,FALSE),0)=0)),"Prédécesseur non calculable",IF(AND(ISNUMBER(J92),ISNUMBER(N92),N92&gt;J92),"Date cible dépassée",IF(AND(K92="Terminée",L92&lt;&gt;1),"Avancement incohérent",IF(AND(K92&lt;&gt;"Terminée",L92=1),"Statut à vérifier",IF(AND(ISNUMBER(N92),N92&gt;'Paramètres'!$B$6),"Échéance événement dépassée","")))))))))))))))))))))))))</f>
        <v/>
      </c>
      <c r="T92" s="31" t="n"/>
      <c r="U92" s="20" t="n"/>
    </row>
    <row r="93">
      <c r="A93" s="19" t="n"/>
      <c r="B93" s="19" t="n"/>
      <c r="C93" s="20" t="n"/>
      <c r="D93" s="19" t="n"/>
      <c r="E93" s="19" t="n"/>
      <c r="F93" s="19" t="n"/>
      <c r="G93" s="19" t="n"/>
      <c r="H93" s="19" t="n"/>
      <c r="I93" s="21" t="n"/>
      <c r="J93" s="30" t="n"/>
      <c r="K93" s="19" t="n"/>
      <c r="L93" s="23" t="n"/>
      <c r="M93" s="28">
        <f>IF(OR(A93="",I93=""),"",MAX('Paramètres'!$B$5,IF(F93="",0,IFERROR(VLOOKUP(F93,$A$5:$N$92,14,FALSE),0)),IF(G93="",0,IFERROR(VLOOKUP(G93,$A$5:$N$92,14,FALSE),0)),IF(H93="",0,IFERROR(VLOOKUP(H93,$A$5:$N$92,14,FALSE),0))))</f>
        <v/>
      </c>
      <c r="N93" s="28">
        <f>IF(OR(M93="",I93=""),"",IFERROR(M93+I93,""))</f>
        <v/>
      </c>
      <c r="O93" s="28">
        <f>IF(OR(A93="",I93=""),"",IF(COUNTIF($F$94:$F$104,A93)+COUNTIF($G$94:$G$104,A93)+COUNTIF($H$94:$H$104,A93)=0,'Paramètres'!$B$6,IFERROR(AGGREGATE(15,6,$P$94:$P$104/((($F$94:$F$104=A93)+($G$94:$G$104=A93)+($H$94:$H$104=A93))&gt;0),1),'Paramètres'!$B$6)))</f>
        <v/>
      </c>
      <c r="P93" s="28">
        <f>IF(OR(O93="",I93=""),"",IFERROR(O93-I93,""))</f>
        <v/>
      </c>
      <c r="Q93" s="16">
        <f>IF(OR(P93="",M93=""),"",IFERROR(P93-M93,""))</f>
        <v/>
      </c>
      <c r="R93" s="6">
        <f>IF(OR(A93="",Q93=""),"",IF(Q93&lt;='Paramètres'!$B$7,"Oui","Non"))</f>
        <v/>
      </c>
      <c r="S93" s="5">
        <f>IF(A93="",IF(COUNTA(B93:L93,T93:U93)&gt;0,"ID obligatoire",""),IF(B93="","Lot obligatoire",IF(C93="","Tâche obligatoire",IF(D93="","Responsable obligatoire",IF(I93="","Durée obligatoire",IF(NOT(ISNUMBER(I93)),"Durée non numérique",IF(I93&lt;0,"Durée négative",IF(I93&gt;'Paramètres'!$B$8,"Durée au-delà de la limite",IF(K93="","Statut obligatoire",IF(L93="","Avancement obligatoire",IF(NOT(ISNUMBER(L93)),"Avancement non numérique",IF(OR(L93&lt;0,L93&gt;1),"Avancement hors plage",IF(AND(J93&lt;&gt;"",NOT(ISNUMBER(J93))),"Date cible non reconnue",IF(AND(T93&lt;&gt;"",NOT(ISNUMBER(T93))),"Budget non numérique",IF(AND(ISNUMBER(T93),T93&lt;0),"Budget négatif",IF(AND(ISNUMBER(T93),T93&gt;'Paramètres'!$B$9),"Budget au-delà de la limite",IF(COUNTIF($A$5:$A$104,A93)&gt;1,"ID en doublon",IF(OR(F93=A93,G93=A93,H93=A93),"Dépendance circulaire directe",IF(OR(AND(F93&lt;&gt;"",F93=G93),AND(F93&lt;&gt;"",F93=H93),AND(G93&lt;&gt;"",G93=H93)),"Prédécesseur répété",IF(OR(AND(F93&lt;&gt;"",COUNTIF($A$5:$A$92,F93)=0),AND(G93&lt;&gt;"",COUNTIF($A$5:$A$92,G93)=0),AND(H93&lt;&gt;"",COUNTIF($A$5:$A$92,H93)=0)),"Prédécesseur absent ou non antérieur",IF(OR(AND(F93&lt;&gt;"",IFERROR(VLOOKUP(F93,$A$5:$N$92,14,FALSE),0)=0),AND(G93&lt;&gt;"",IFERROR(VLOOKUP(G93,$A$5:$N$92,14,FALSE),0)=0),AND(H93&lt;&gt;"",IFERROR(VLOOKUP(H93,$A$5:$N$92,14,FALSE),0)=0)),"Prédécesseur non calculable",IF(AND(ISNUMBER(J93),ISNUMBER(N93),N93&gt;J93),"Date cible dépassée",IF(AND(K93="Terminée",L93&lt;&gt;1),"Avancement incohérent",IF(AND(K93&lt;&gt;"Terminée",L93=1),"Statut à vérifier",IF(AND(ISNUMBER(N93),N93&gt;'Paramètres'!$B$6),"Échéance événement dépassée","")))))))))))))))))))))))))</f>
        <v/>
      </c>
      <c r="T93" s="31" t="n"/>
      <c r="U93" s="20" t="n"/>
    </row>
    <row r="94">
      <c r="A94" s="19" t="n"/>
      <c r="B94" s="19" t="n"/>
      <c r="C94" s="20" t="n"/>
      <c r="D94" s="19" t="n"/>
      <c r="E94" s="19" t="n"/>
      <c r="F94" s="19" t="n"/>
      <c r="G94" s="19" t="n"/>
      <c r="H94" s="19" t="n"/>
      <c r="I94" s="21" t="n"/>
      <c r="J94" s="30" t="n"/>
      <c r="K94" s="19" t="n"/>
      <c r="L94" s="23" t="n"/>
      <c r="M94" s="29">
        <f>IF(OR(A94="",I94=""),"",MAX('Paramètres'!$B$5,IF(F94="",0,IFERROR(VLOOKUP(F94,$A$5:$N$93,14,FALSE),0)),IF(G94="",0,IFERROR(VLOOKUP(G94,$A$5:$N$93,14,FALSE),0)),IF(H94="",0,IFERROR(VLOOKUP(H94,$A$5:$N$93,14,FALSE),0))))</f>
        <v/>
      </c>
      <c r="N94" s="29">
        <f>IF(OR(M94="",I94=""),"",IFERROR(M94+I94,""))</f>
        <v/>
      </c>
      <c r="O94" s="29">
        <f>IF(OR(A94="",I94=""),"",IF(COUNTIF($F$95:$F$104,A94)+COUNTIF($G$95:$G$104,A94)+COUNTIF($H$95:$H$104,A94)=0,'Paramètres'!$B$6,IFERROR(AGGREGATE(15,6,$P$95:$P$104/((($F$95:$F$104=A94)+($G$95:$G$104=A94)+($H$95:$H$104=A94))&gt;0),1),'Paramètres'!$B$6)))</f>
        <v/>
      </c>
      <c r="P94" s="29">
        <f>IF(OR(O94="",I94=""),"",IFERROR(O94-I94,""))</f>
        <v/>
      </c>
      <c r="Q94" s="18">
        <f>IF(OR(P94="",M94=""),"",IFERROR(P94-M94,""))</f>
        <v/>
      </c>
      <c r="R94" s="9">
        <f>IF(OR(A94="",Q94=""),"",IF(Q94&lt;='Paramètres'!$B$7,"Oui","Non"))</f>
        <v/>
      </c>
      <c r="S94" s="8">
        <f>IF(A94="",IF(COUNTA(B94:L94,T94:U94)&gt;0,"ID obligatoire",""),IF(B94="","Lot obligatoire",IF(C94="","Tâche obligatoire",IF(D94="","Responsable obligatoire",IF(I94="","Durée obligatoire",IF(NOT(ISNUMBER(I94)),"Durée non numérique",IF(I94&lt;0,"Durée négative",IF(I94&gt;'Paramètres'!$B$8,"Durée au-delà de la limite",IF(K94="","Statut obligatoire",IF(L94="","Avancement obligatoire",IF(NOT(ISNUMBER(L94)),"Avancement non numérique",IF(OR(L94&lt;0,L94&gt;1),"Avancement hors plage",IF(AND(J94&lt;&gt;"",NOT(ISNUMBER(J94))),"Date cible non reconnue",IF(AND(T94&lt;&gt;"",NOT(ISNUMBER(T94))),"Budget non numérique",IF(AND(ISNUMBER(T94),T94&lt;0),"Budget négatif",IF(AND(ISNUMBER(T94),T94&gt;'Paramètres'!$B$9),"Budget au-delà de la limite",IF(COUNTIF($A$5:$A$104,A94)&gt;1,"ID en doublon",IF(OR(F94=A94,G94=A94,H94=A94),"Dépendance circulaire directe",IF(OR(AND(F94&lt;&gt;"",F94=G94),AND(F94&lt;&gt;"",F94=H94),AND(G94&lt;&gt;"",G94=H94)),"Prédécesseur répété",IF(OR(AND(F94&lt;&gt;"",COUNTIF($A$5:$A$93,F94)=0),AND(G94&lt;&gt;"",COUNTIF($A$5:$A$93,G94)=0),AND(H94&lt;&gt;"",COUNTIF($A$5:$A$93,H94)=0)),"Prédécesseur absent ou non antérieur",IF(OR(AND(F94&lt;&gt;"",IFERROR(VLOOKUP(F94,$A$5:$N$93,14,FALSE),0)=0),AND(G94&lt;&gt;"",IFERROR(VLOOKUP(G94,$A$5:$N$93,14,FALSE),0)=0),AND(H94&lt;&gt;"",IFERROR(VLOOKUP(H94,$A$5:$N$93,14,FALSE),0)=0)),"Prédécesseur non calculable",IF(AND(ISNUMBER(J94),ISNUMBER(N94),N94&gt;J94),"Date cible dépassée",IF(AND(K94="Terminée",L94&lt;&gt;1),"Avancement incohérent",IF(AND(K94&lt;&gt;"Terminée",L94=1),"Statut à vérifier",IF(AND(ISNUMBER(N94),N94&gt;'Paramètres'!$B$6),"Échéance événement dépassée","")))))))))))))))))))))))))</f>
        <v/>
      </c>
      <c r="T94" s="31" t="n"/>
      <c r="U94" s="20" t="n"/>
    </row>
    <row r="95">
      <c r="A95" s="19" t="n"/>
      <c r="B95" s="19" t="n"/>
      <c r="C95" s="20" t="n"/>
      <c r="D95" s="19" t="n"/>
      <c r="E95" s="19" t="n"/>
      <c r="F95" s="19" t="n"/>
      <c r="G95" s="19" t="n"/>
      <c r="H95" s="19" t="n"/>
      <c r="I95" s="21" t="n"/>
      <c r="J95" s="30" t="n"/>
      <c r="K95" s="19" t="n"/>
      <c r="L95" s="23" t="n"/>
      <c r="M95" s="28">
        <f>IF(OR(A95="",I95=""),"",MAX('Paramètres'!$B$5,IF(F95="",0,IFERROR(VLOOKUP(F95,$A$5:$N$94,14,FALSE),0)),IF(G95="",0,IFERROR(VLOOKUP(G95,$A$5:$N$94,14,FALSE),0)),IF(H95="",0,IFERROR(VLOOKUP(H95,$A$5:$N$94,14,FALSE),0))))</f>
        <v/>
      </c>
      <c r="N95" s="28">
        <f>IF(OR(M95="",I95=""),"",IFERROR(M95+I95,""))</f>
        <v/>
      </c>
      <c r="O95" s="28">
        <f>IF(OR(A95="",I95=""),"",IF(COUNTIF($F$96:$F$104,A95)+COUNTIF($G$96:$G$104,A95)+COUNTIF($H$96:$H$104,A95)=0,'Paramètres'!$B$6,IFERROR(AGGREGATE(15,6,$P$96:$P$104/((($F$96:$F$104=A95)+($G$96:$G$104=A95)+($H$96:$H$104=A95))&gt;0),1),'Paramètres'!$B$6)))</f>
        <v/>
      </c>
      <c r="P95" s="28">
        <f>IF(OR(O95="",I95=""),"",IFERROR(O95-I95,""))</f>
        <v/>
      </c>
      <c r="Q95" s="16">
        <f>IF(OR(P95="",M95=""),"",IFERROR(P95-M95,""))</f>
        <v/>
      </c>
      <c r="R95" s="6">
        <f>IF(OR(A95="",Q95=""),"",IF(Q95&lt;='Paramètres'!$B$7,"Oui","Non"))</f>
        <v/>
      </c>
      <c r="S95" s="5">
        <f>IF(A95="",IF(COUNTA(B95:L95,T95:U95)&gt;0,"ID obligatoire",""),IF(B95="","Lot obligatoire",IF(C95="","Tâche obligatoire",IF(D95="","Responsable obligatoire",IF(I95="","Durée obligatoire",IF(NOT(ISNUMBER(I95)),"Durée non numérique",IF(I95&lt;0,"Durée négative",IF(I95&gt;'Paramètres'!$B$8,"Durée au-delà de la limite",IF(K95="","Statut obligatoire",IF(L95="","Avancement obligatoire",IF(NOT(ISNUMBER(L95)),"Avancement non numérique",IF(OR(L95&lt;0,L95&gt;1),"Avancement hors plage",IF(AND(J95&lt;&gt;"",NOT(ISNUMBER(J95))),"Date cible non reconnue",IF(AND(T95&lt;&gt;"",NOT(ISNUMBER(T95))),"Budget non numérique",IF(AND(ISNUMBER(T95),T95&lt;0),"Budget négatif",IF(AND(ISNUMBER(T95),T95&gt;'Paramètres'!$B$9),"Budget au-delà de la limite",IF(COUNTIF($A$5:$A$104,A95)&gt;1,"ID en doublon",IF(OR(F95=A95,G95=A95,H95=A95),"Dépendance circulaire directe",IF(OR(AND(F95&lt;&gt;"",F95=G95),AND(F95&lt;&gt;"",F95=H95),AND(G95&lt;&gt;"",G95=H95)),"Prédécesseur répété",IF(OR(AND(F95&lt;&gt;"",COUNTIF($A$5:$A$94,F95)=0),AND(G95&lt;&gt;"",COUNTIF($A$5:$A$94,G95)=0),AND(H95&lt;&gt;"",COUNTIF($A$5:$A$94,H95)=0)),"Prédécesseur absent ou non antérieur",IF(OR(AND(F95&lt;&gt;"",IFERROR(VLOOKUP(F95,$A$5:$N$94,14,FALSE),0)=0),AND(G95&lt;&gt;"",IFERROR(VLOOKUP(G95,$A$5:$N$94,14,FALSE),0)=0),AND(H95&lt;&gt;"",IFERROR(VLOOKUP(H95,$A$5:$N$94,14,FALSE),0)=0)),"Prédécesseur non calculable",IF(AND(ISNUMBER(J95),ISNUMBER(N95),N95&gt;J95),"Date cible dépassée",IF(AND(K95="Terminée",L95&lt;&gt;1),"Avancement incohérent",IF(AND(K95&lt;&gt;"Terminée",L95=1),"Statut à vérifier",IF(AND(ISNUMBER(N95),N95&gt;'Paramètres'!$B$6),"Échéance événement dépassée","")))))))))))))))))))))))))</f>
        <v/>
      </c>
      <c r="T95" s="31" t="n"/>
      <c r="U95" s="20" t="n"/>
    </row>
    <row r="96">
      <c r="A96" s="19" t="n"/>
      <c r="B96" s="19" t="n"/>
      <c r="C96" s="20" t="n"/>
      <c r="D96" s="19" t="n"/>
      <c r="E96" s="19" t="n"/>
      <c r="F96" s="19" t="n"/>
      <c r="G96" s="19" t="n"/>
      <c r="H96" s="19" t="n"/>
      <c r="I96" s="21" t="n"/>
      <c r="J96" s="30" t="n"/>
      <c r="K96" s="19" t="n"/>
      <c r="L96" s="23" t="n"/>
      <c r="M96" s="29">
        <f>IF(OR(A96="",I96=""),"",MAX('Paramètres'!$B$5,IF(F96="",0,IFERROR(VLOOKUP(F96,$A$5:$N$95,14,FALSE),0)),IF(G96="",0,IFERROR(VLOOKUP(G96,$A$5:$N$95,14,FALSE),0)),IF(H96="",0,IFERROR(VLOOKUP(H96,$A$5:$N$95,14,FALSE),0))))</f>
        <v/>
      </c>
      <c r="N96" s="29">
        <f>IF(OR(M96="",I96=""),"",IFERROR(M96+I96,""))</f>
        <v/>
      </c>
      <c r="O96" s="29">
        <f>IF(OR(A96="",I96=""),"",IF(COUNTIF($F$97:$F$104,A96)+COUNTIF($G$97:$G$104,A96)+COUNTIF($H$97:$H$104,A96)=0,'Paramètres'!$B$6,IFERROR(AGGREGATE(15,6,$P$97:$P$104/((($F$97:$F$104=A96)+($G$97:$G$104=A96)+($H$97:$H$104=A96))&gt;0),1),'Paramètres'!$B$6)))</f>
        <v/>
      </c>
      <c r="P96" s="29">
        <f>IF(OR(O96="",I96=""),"",IFERROR(O96-I96,""))</f>
        <v/>
      </c>
      <c r="Q96" s="18">
        <f>IF(OR(P96="",M96=""),"",IFERROR(P96-M96,""))</f>
        <v/>
      </c>
      <c r="R96" s="9">
        <f>IF(OR(A96="",Q96=""),"",IF(Q96&lt;='Paramètres'!$B$7,"Oui","Non"))</f>
        <v/>
      </c>
      <c r="S96" s="8">
        <f>IF(A96="",IF(COUNTA(B96:L96,T96:U96)&gt;0,"ID obligatoire",""),IF(B96="","Lot obligatoire",IF(C96="","Tâche obligatoire",IF(D96="","Responsable obligatoire",IF(I96="","Durée obligatoire",IF(NOT(ISNUMBER(I96)),"Durée non numérique",IF(I96&lt;0,"Durée négative",IF(I96&gt;'Paramètres'!$B$8,"Durée au-delà de la limite",IF(K96="","Statut obligatoire",IF(L96="","Avancement obligatoire",IF(NOT(ISNUMBER(L96)),"Avancement non numérique",IF(OR(L96&lt;0,L96&gt;1),"Avancement hors plage",IF(AND(J96&lt;&gt;"",NOT(ISNUMBER(J96))),"Date cible non reconnue",IF(AND(T96&lt;&gt;"",NOT(ISNUMBER(T96))),"Budget non numérique",IF(AND(ISNUMBER(T96),T96&lt;0),"Budget négatif",IF(AND(ISNUMBER(T96),T96&gt;'Paramètres'!$B$9),"Budget au-delà de la limite",IF(COUNTIF($A$5:$A$104,A96)&gt;1,"ID en doublon",IF(OR(F96=A96,G96=A96,H96=A96),"Dépendance circulaire directe",IF(OR(AND(F96&lt;&gt;"",F96=G96),AND(F96&lt;&gt;"",F96=H96),AND(G96&lt;&gt;"",G96=H96)),"Prédécesseur répété",IF(OR(AND(F96&lt;&gt;"",COUNTIF($A$5:$A$95,F96)=0),AND(G96&lt;&gt;"",COUNTIF($A$5:$A$95,G96)=0),AND(H96&lt;&gt;"",COUNTIF($A$5:$A$95,H96)=0)),"Prédécesseur absent ou non antérieur",IF(OR(AND(F96&lt;&gt;"",IFERROR(VLOOKUP(F96,$A$5:$N$95,14,FALSE),0)=0),AND(G96&lt;&gt;"",IFERROR(VLOOKUP(G96,$A$5:$N$95,14,FALSE),0)=0),AND(H96&lt;&gt;"",IFERROR(VLOOKUP(H96,$A$5:$N$95,14,FALSE),0)=0)),"Prédécesseur non calculable",IF(AND(ISNUMBER(J96),ISNUMBER(N96),N96&gt;J96),"Date cible dépassée",IF(AND(K96="Terminée",L96&lt;&gt;1),"Avancement incohérent",IF(AND(K96&lt;&gt;"Terminée",L96=1),"Statut à vérifier",IF(AND(ISNUMBER(N96),N96&gt;'Paramètres'!$B$6),"Échéance événement dépassée","")))))))))))))))))))))))))</f>
        <v/>
      </c>
      <c r="T96" s="31" t="n"/>
      <c r="U96" s="20" t="n"/>
    </row>
    <row r="97">
      <c r="A97" s="19" t="n"/>
      <c r="B97" s="19" t="n"/>
      <c r="C97" s="20" t="n"/>
      <c r="D97" s="19" t="n"/>
      <c r="E97" s="19" t="n"/>
      <c r="F97" s="19" t="n"/>
      <c r="G97" s="19" t="n"/>
      <c r="H97" s="19" t="n"/>
      <c r="I97" s="21" t="n"/>
      <c r="J97" s="30" t="n"/>
      <c r="K97" s="19" t="n"/>
      <c r="L97" s="23" t="n"/>
      <c r="M97" s="28">
        <f>IF(OR(A97="",I97=""),"",MAX('Paramètres'!$B$5,IF(F97="",0,IFERROR(VLOOKUP(F97,$A$5:$N$96,14,FALSE),0)),IF(G97="",0,IFERROR(VLOOKUP(G97,$A$5:$N$96,14,FALSE),0)),IF(H97="",0,IFERROR(VLOOKUP(H97,$A$5:$N$96,14,FALSE),0))))</f>
        <v/>
      </c>
      <c r="N97" s="28">
        <f>IF(OR(M97="",I97=""),"",IFERROR(M97+I97,""))</f>
        <v/>
      </c>
      <c r="O97" s="28">
        <f>IF(OR(A97="",I97=""),"",IF(COUNTIF($F$98:$F$104,A97)+COUNTIF($G$98:$G$104,A97)+COUNTIF($H$98:$H$104,A97)=0,'Paramètres'!$B$6,IFERROR(AGGREGATE(15,6,$P$98:$P$104/((($F$98:$F$104=A97)+($G$98:$G$104=A97)+($H$98:$H$104=A97))&gt;0),1),'Paramètres'!$B$6)))</f>
        <v/>
      </c>
      <c r="P97" s="28">
        <f>IF(OR(O97="",I97=""),"",IFERROR(O97-I97,""))</f>
        <v/>
      </c>
      <c r="Q97" s="16">
        <f>IF(OR(P97="",M97=""),"",IFERROR(P97-M97,""))</f>
        <v/>
      </c>
      <c r="R97" s="6">
        <f>IF(OR(A97="",Q97=""),"",IF(Q97&lt;='Paramètres'!$B$7,"Oui","Non"))</f>
        <v/>
      </c>
      <c r="S97" s="5">
        <f>IF(A97="",IF(COUNTA(B97:L97,T97:U97)&gt;0,"ID obligatoire",""),IF(B97="","Lot obligatoire",IF(C97="","Tâche obligatoire",IF(D97="","Responsable obligatoire",IF(I97="","Durée obligatoire",IF(NOT(ISNUMBER(I97)),"Durée non numérique",IF(I97&lt;0,"Durée négative",IF(I97&gt;'Paramètres'!$B$8,"Durée au-delà de la limite",IF(K97="","Statut obligatoire",IF(L97="","Avancement obligatoire",IF(NOT(ISNUMBER(L97)),"Avancement non numérique",IF(OR(L97&lt;0,L97&gt;1),"Avancement hors plage",IF(AND(J97&lt;&gt;"",NOT(ISNUMBER(J97))),"Date cible non reconnue",IF(AND(T97&lt;&gt;"",NOT(ISNUMBER(T97))),"Budget non numérique",IF(AND(ISNUMBER(T97),T97&lt;0),"Budget négatif",IF(AND(ISNUMBER(T97),T97&gt;'Paramètres'!$B$9),"Budget au-delà de la limite",IF(COUNTIF($A$5:$A$104,A97)&gt;1,"ID en doublon",IF(OR(F97=A97,G97=A97,H97=A97),"Dépendance circulaire directe",IF(OR(AND(F97&lt;&gt;"",F97=G97),AND(F97&lt;&gt;"",F97=H97),AND(G97&lt;&gt;"",G97=H97)),"Prédécesseur répété",IF(OR(AND(F97&lt;&gt;"",COUNTIF($A$5:$A$96,F97)=0),AND(G97&lt;&gt;"",COUNTIF($A$5:$A$96,G97)=0),AND(H97&lt;&gt;"",COUNTIF($A$5:$A$96,H97)=0)),"Prédécesseur absent ou non antérieur",IF(OR(AND(F97&lt;&gt;"",IFERROR(VLOOKUP(F97,$A$5:$N$96,14,FALSE),0)=0),AND(G97&lt;&gt;"",IFERROR(VLOOKUP(G97,$A$5:$N$96,14,FALSE),0)=0),AND(H97&lt;&gt;"",IFERROR(VLOOKUP(H97,$A$5:$N$96,14,FALSE),0)=0)),"Prédécesseur non calculable",IF(AND(ISNUMBER(J97),ISNUMBER(N97),N97&gt;J97),"Date cible dépassée",IF(AND(K97="Terminée",L97&lt;&gt;1),"Avancement incohérent",IF(AND(K97&lt;&gt;"Terminée",L97=1),"Statut à vérifier",IF(AND(ISNUMBER(N97),N97&gt;'Paramètres'!$B$6),"Échéance événement dépassée","")))))))))))))))))))))))))</f>
        <v/>
      </c>
      <c r="T97" s="31" t="n"/>
      <c r="U97" s="20" t="n"/>
    </row>
    <row r="98">
      <c r="A98" s="19" t="n"/>
      <c r="B98" s="19" t="n"/>
      <c r="C98" s="20" t="n"/>
      <c r="D98" s="19" t="n"/>
      <c r="E98" s="19" t="n"/>
      <c r="F98" s="19" t="n"/>
      <c r="G98" s="19" t="n"/>
      <c r="H98" s="19" t="n"/>
      <c r="I98" s="21" t="n"/>
      <c r="J98" s="30" t="n"/>
      <c r="K98" s="19" t="n"/>
      <c r="L98" s="23" t="n"/>
      <c r="M98" s="29">
        <f>IF(OR(A98="",I98=""),"",MAX('Paramètres'!$B$5,IF(F98="",0,IFERROR(VLOOKUP(F98,$A$5:$N$97,14,FALSE),0)),IF(G98="",0,IFERROR(VLOOKUP(G98,$A$5:$N$97,14,FALSE),0)),IF(H98="",0,IFERROR(VLOOKUP(H98,$A$5:$N$97,14,FALSE),0))))</f>
        <v/>
      </c>
      <c r="N98" s="29">
        <f>IF(OR(M98="",I98=""),"",IFERROR(M98+I98,""))</f>
        <v/>
      </c>
      <c r="O98" s="29">
        <f>IF(OR(A98="",I98=""),"",IF(COUNTIF($F$99:$F$104,A98)+COUNTIF($G$99:$G$104,A98)+COUNTIF($H$99:$H$104,A98)=0,'Paramètres'!$B$6,IFERROR(AGGREGATE(15,6,$P$99:$P$104/((($F$99:$F$104=A98)+($G$99:$G$104=A98)+($H$99:$H$104=A98))&gt;0),1),'Paramètres'!$B$6)))</f>
        <v/>
      </c>
      <c r="P98" s="29">
        <f>IF(OR(O98="",I98=""),"",IFERROR(O98-I98,""))</f>
        <v/>
      </c>
      <c r="Q98" s="18">
        <f>IF(OR(P98="",M98=""),"",IFERROR(P98-M98,""))</f>
        <v/>
      </c>
      <c r="R98" s="9">
        <f>IF(OR(A98="",Q98=""),"",IF(Q98&lt;='Paramètres'!$B$7,"Oui","Non"))</f>
        <v/>
      </c>
      <c r="S98" s="8">
        <f>IF(A98="",IF(COUNTA(B98:L98,T98:U98)&gt;0,"ID obligatoire",""),IF(B98="","Lot obligatoire",IF(C98="","Tâche obligatoire",IF(D98="","Responsable obligatoire",IF(I98="","Durée obligatoire",IF(NOT(ISNUMBER(I98)),"Durée non numérique",IF(I98&lt;0,"Durée négative",IF(I98&gt;'Paramètres'!$B$8,"Durée au-delà de la limite",IF(K98="","Statut obligatoire",IF(L98="","Avancement obligatoire",IF(NOT(ISNUMBER(L98)),"Avancement non numérique",IF(OR(L98&lt;0,L98&gt;1),"Avancement hors plage",IF(AND(J98&lt;&gt;"",NOT(ISNUMBER(J98))),"Date cible non reconnue",IF(AND(T98&lt;&gt;"",NOT(ISNUMBER(T98))),"Budget non numérique",IF(AND(ISNUMBER(T98),T98&lt;0),"Budget négatif",IF(AND(ISNUMBER(T98),T98&gt;'Paramètres'!$B$9),"Budget au-delà de la limite",IF(COUNTIF($A$5:$A$104,A98)&gt;1,"ID en doublon",IF(OR(F98=A98,G98=A98,H98=A98),"Dépendance circulaire directe",IF(OR(AND(F98&lt;&gt;"",F98=G98),AND(F98&lt;&gt;"",F98=H98),AND(G98&lt;&gt;"",G98=H98)),"Prédécesseur répété",IF(OR(AND(F98&lt;&gt;"",COUNTIF($A$5:$A$97,F98)=0),AND(G98&lt;&gt;"",COUNTIF($A$5:$A$97,G98)=0),AND(H98&lt;&gt;"",COUNTIF($A$5:$A$97,H98)=0)),"Prédécesseur absent ou non antérieur",IF(OR(AND(F98&lt;&gt;"",IFERROR(VLOOKUP(F98,$A$5:$N$97,14,FALSE),0)=0),AND(G98&lt;&gt;"",IFERROR(VLOOKUP(G98,$A$5:$N$97,14,FALSE),0)=0),AND(H98&lt;&gt;"",IFERROR(VLOOKUP(H98,$A$5:$N$97,14,FALSE),0)=0)),"Prédécesseur non calculable",IF(AND(ISNUMBER(J98),ISNUMBER(N98),N98&gt;J98),"Date cible dépassée",IF(AND(K98="Terminée",L98&lt;&gt;1),"Avancement incohérent",IF(AND(K98&lt;&gt;"Terminée",L98=1),"Statut à vérifier",IF(AND(ISNUMBER(N98),N98&gt;'Paramètres'!$B$6),"Échéance événement dépassée","")))))))))))))))))))))))))</f>
        <v/>
      </c>
      <c r="T98" s="31" t="n"/>
      <c r="U98" s="20" t="n"/>
    </row>
    <row r="99">
      <c r="A99" s="19" t="n"/>
      <c r="B99" s="19" t="n"/>
      <c r="C99" s="20" t="n"/>
      <c r="D99" s="19" t="n"/>
      <c r="E99" s="19" t="n"/>
      <c r="F99" s="19" t="n"/>
      <c r="G99" s="19" t="n"/>
      <c r="H99" s="19" t="n"/>
      <c r="I99" s="21" t="n"/>
      <c r="J99" s="30" t="n"/>
      <c r="K99" s="19" t="n"/>
      <c r="L99" s="23" t="n"/>
      <c r="M99" s="28">
        <f>IF(OR(A99="",I99=""),"",MAX('Paramètres'!$B$5,IF(F99="",0,IFERROR(VLOOKUP(F99,$A$5:$N$98,14,FALSE),0)),IF(G99="",0,IFERROR(VLOOKUP(G99,$A$5:$N$98,14,FALSE),0)),IF(H99="",0,IFERROR(VLOOKUP(H99,$A$5:$N$98,14,FALSE),0))))</f>
        <v/>
      </c>
      <c r="N99" s="28">
        <f>IF(OR(M99="",I99=""),"",IFERROR(M99+I99,""))</f>
        <v/>
      </c>
      <c r="O99" s="28">
        <f>IF(OR(A99="",I99=""),"",IF(COUNTIF($F$100:$F$104,A99)+COUNTIF($G$100:$G$104,A99)+COUNTIF($H$100:$H$104,A99)=0,'Paramètres'!$B$6,IFERROR(AGGREGATE(15,6,$P$100:$P$104/((($F$100:$F$104=A99)+($G$100:$G$104=A99)+($H$100:$H$104=A99))&gt;0),1),'Paramètres'!$B$6)))</f>
        <v/>
      </c>
      <c r="P99" s="28">
        <f>IF(OR(O99="",I99=""),"",IFERROR(O99-I99,""))</f>
        <v/>
      </c>
      <c r="Q99" s="16">
        <f>IF(OR(P99="",M99=""),"",IFERROR(P99-M99,""))</f>
        <v/>
      </c>
      <c r="R99" s="6">
        <f>IF(OR(A99="",Q99=""),"",IF(Q99&lt;='Paramètres'!$B$7,"Oui","Non"))</f>
        <v/>
      </c>
      <c r="S99" s="5">
        <f>IF(A99="",IF(COUNTA(B99:L99,T99:U99)&gt;0,"ID obligatoire",""),IF(B99="","Lot obligatoire",IF(C99="","Tâche obligatoire",IF(D99="","Responsable obligatoire",IF(I99="","Durée obligatoire",IF(NOT(ISNUMBER(I99)),"Durée non numérique",IF(I99&lt;0,"Durée négative",IF(I99&gt;'Paramètres'!$B$8,"Durée au-delà de la limite",IF(K99="","Statut obligatoire",IF(L99="","Avancement obligatoire",IF(NOT(ISNUMBER(L99)),"Avancement non numérique",IF(OR(L99&lt;0,L99&gt;1),"Avancement hors plage",IF(AND(J99&lt;&gt;"",NOT(ISNUMBER(J99))),"Date cible non reconnue",IF(AND(T99&lt;&gt;"",NOT(ISNUMBER(T99))),"Budget non numérique",IF(AND(ISNUMBER(T99),T99&lt;0),"Budget négatif",IF(AND(ISNUMBER(T99),T99&gt;'Paramètres'!$B$9),"Budget au-delà de la limite",IF(COUNTIF($A$5:$A$104,A99)&gt;1,"ID en doublon",IF(OR(F99=A99,G99=A99,H99=A99),"Dépendance circulaire directe",IF(OR(AND(F99&lt;&gt;"",F99=G99),AND(F99&lt;&gt;"",F99=H99),AND(G99&lt;&gt;"",G99=H99)),"Prédécesseur répété",IF(OR(AND(F99&lt;&gt;"",COUNTIF($A$5:$A$98,F99)=0),AND(G99&lt;&gt;"",COUNTIF($A$5:$A$98,G99)=0),AND(H99&lt;&gt;"",COUNTIF($A$5:$A$98,H99)=0)),"Prédécesseur absent ou non antérieur",IF(OR(AND(F99&lt;&gt;"",IFERROR(VLOOKUP(F99,$A$5:$N$98,14,FALSE),0)=0),AND(G99&lt;&gt;"",IFERROR(VLOOKUP(G99,$A$5:$N$98,14,FALSE),0)=0),AND(H99&lt;&gt;"",IFERROR(VLOOKUP(H99,$A$5:$N$98,14,FALSE),0)=0)),"Prédécesseur non calculable",IF(AND(ISNUMBER(J99),ISNUMBER(N99),N99&gt;J99),"Date cible dépassée",IF(AND(K99="Terminée",L99&lt;&gt;1),"Avancement incohérent",IF(AND(K99&lt;&gt;"Terminée",L99=1),"Statut à vérifier",IF(AND(ISNUMBER(N99),N99&gt;'Paramètres'!$B$6),"Échéance événement dépassée","")))))))))))))))))))))))))</f>
        <v/>
      </c>
      <c r="T99" s="31" t="n"/>
      <c r="U99" s="20" t="n"/>
    </row>
    <row r="100">
      <c r="A100" s="19" t="n"/>
      <c r="B100" s="19" t="n"/>
      <c r="C100" s="20" t="n"/>
      <c r="D100" s="19" t="n"/>
      <c r="E100" s="19" t="n"/>
      <c r="F100" s="19" t="n"/>
      <c r="G100" s="19" t="n"/>
      <c r="H100" s="19" t="n"/>
      <c r="I100" s="21" t="n"/>
      <c r="J100" s="30" t="n"/>
      <c r="K100" s="19" t="n"/>
      <c r="L100" s="23" t="n"/>
      <c r="M100" s="29">
        <f>IF(OR(A100="",I100=""),"",MAX('Paramètres'!$B$5,IF(F100="",0,IFERROR(VLOOKUP(F100,$A$5:$N$99,14,FALSE),0)),IF(G100="",0,IFERROR(VLOOKUP(G100,$A$5:$N$99,14,FALSE),0)),IF(H100="",0,IFERROR(VLOOKUP(H100,$A$5:$N$99,14,FALSE),0))))</f>
        <v/>
      </c>
      <c r="N100" s="29">
        <f>IF(OR(M100="",I100=""),"",IFERROR(M100+I100,""))</f>
        <v/>
      </c>
      <c r="O100" s="29">
        <f>IF(OR(A100="",I100=""),"",IF(COUNTIF($F$101:$F$104,A100)+COUNTIF($G$101:$G$104,A100)+COUNTIF($H$101:$H$104,A100)=0,'Paramètres'!$B$6,IFERROR(AGGREGATE(15,6,$P$101:$P$104/((($F$101:$F$104=A100)+($G$101:$G$104=A100)+($H$101:$H$104=A100))&gt;0),1),'Paramètres'!$B$6)))</f>
        <v/>
      </c>
      <c r="P100" s="29">
        <f>IF(OR(O100="",I100=""),"",IFERROR(O100-I100,""))</f>
        <v/>
      </c>
      <c r="Q100" s="18">
        <f>IF(OR(P100="",M100=""),"",IFERROR(P100-M100,""))</f>
        <v/>
      </c>
      <c r="R100" s="9">
        <f>IF(OR(A100="",Q100=""),"",IF(Q100&lt;='Paramètres'!$B$7,"Oui","Non"))</f>
        <v/>
      </c>
      <c r="S100" s="8">
        <f>IF(A100="",IF(COUNTA(B100:L100,T100:U100)&gt;0,"ID obligatoire",""),IF(B100="","Lot obligatoire",IF(C100="","Tâche obligatoire",IF(D100="","Responsable obligatoire",IF(I100="","Durée obligatoire",IF(NOT(ISNUMBER(I100)),"Durée non numérique",IF(I100&lt;0,"Durée négative",IF(I100&gt;'Paramètres'!$B$8,"Durée au-delà de la limite",IF(K100="","Statut obligatoire",IF(L100="","Avancement obligatoire",IF(NOT(ISNUMBER(L100)),"Avancement non numérique",IF(OR(L100&lt;0,L100&gt;1),"Avancement hors plage",IF(AND(J100&lt;&gt;"",NOT(ISNUMBER(J100))),"Date cible non reconnue",IF(AND(T100&lt;&gt;"",NOT(ISNUMBER(T100))),"Budget non numérique",IF(AND(ISNUMBER(T100),T100&lt;0),"Budget négatif",IF(AND(ISNUMBER(T100),T100&gt;'Paramètres'!$B$9),"Budget au-delà de la limite",IF(COUNTIF($A$5:$A$104,A100)&gt;1,"ID en doublon",IF(OR(F100=A100,G100=A100,H100=A100),"Dépendance circulaire directe",IF(OR(AND(F100&lt;&gt;"",F100=G100),AND(F100&lt;&gt;"",F100=H100),AND(G100&lt;&gt;"",G100=H100)),"Prédécesseur répété",IF(OR(AND(F100&lt;&gt;"",COUNTIF($A$5:$A$99,F100)=0),AND(G100&lt;&gt;"",COUNTIF($A$5:$A$99,G100)=0),AND(H100&lt;&gt;"",COUNTIF($A$5:$A$99,H100)=0)),"Prédécesseur absent ou non antérieur",IF(OR(AND(F100&lt;&gt;"",IFERROR(VLOOKUP(F100,$A$5:$N$99,14,FALSE),0)=0),AND(G100&lt;&gt;"",IFERROR(VLOOKUP(G100,$A$5:$N$99,14,FALSE),0)=0),AND(H100&lt;&gt;"",IFERROR(VLOOKUP(H100,$A$5:$N$99,14,FALSE),0)=0)),"Prédécesseur non calculable",IF(AND(ISNUMBER(J100),ISNUMBER(N100),N100&gt;J100),"Date cible dépassée",IF(AND(K100="Terminée",L100&lt;&gt;1),"Avancement incohérent",IF(AND(K100&lt;&gt;"Terminée",L100=1),"Statut à vérifier",IF(AND(ISNUMBER(N100),N100&gt;'Paramètres'!$B$6),"Échéance événement dépassée","")))))))))))))))))))))))))</f>
        <v/>
      </c>
      <c r="T100" s="31" t="n"/>
      <c r="U100" s="20" t="n"/>
    </row>
    <row r="101">
      <c r="A101" s="19" t="n"/>
      <c r="B101" s="19" t="n"/>
      <c r="C101" s="20" t="n"/>
      <c r="D101" s="19" t="n"/>
      <c r="E101" s="19" t="n"/>
      <c r="F101" s="19" t="n"/>
      <c r="G101" s="19" t="n"/>
      <c r="H101" s="19" t="n"/>
      <c r="I101" s="21" t="n"/>
      <c r="J101" s="30" t="n"/>
      <c r="K101" s="19" t="n"/>
      <c r="L101" s="23" t="n"/>
      <c r="M101" s="28">
        <f>IF(OR(A101="",I101=""),"",MAX('Paramètres'!$B$5,IF(F101="",0,IFERROR(VLOOKUP(F101,$A$5:$N$100,14,FALSE),0)),IF(G101="",0,IFERROR(VLOOKUP(G101,$A$5:$N$100,14,FALSE),0)),IF(H101="",0,IFERROR(VLOOKUP(H101,$A$5:$N$100,14,FALSE),0))))</f>
        <v/>
      </c>
      <c r="N101" s="28">
        <f>IF(OR(M101="",I101=""),"",IFERROR(M101+I101,""))</f>
        <v/>
      </c>
      <c r="O101" s="28">
        <f>IF(OR(A101="",I101=""),"",IF(COUNTIF($F$102:$F$104,A101)+COUNTIF($G$102:$G$104,A101)+COUNTIF($H$102:$H$104,A101)=0,'Paramètres'!$B$6,IFERROR(AGGREGATE(15,6,$P$102:$P$104/((($F$102:$F$104=A101)+($G$102:$G$104=A101)+($H$102:$H$104=A101))&gt;0),1),'Paramètres'!$B$6)))</f>
        <v/>
      </c>
      <c r="P101" s="28">
        <f>IF(OR(O101="",I101=""),"",IFERROR(O101-I101,""))</f>
        <v/>
      </c>
      <c r="Q101" s="16">
        <f>IF(OR(P101="",M101=""),"",IFERROR(P101-M101,""))</f>
        <v/>
      </c>
      <c r="R101" s="6">
        <f>IF(OR(A101="",Q101=""),"",IF(Q101&lt;='Paramètres'!$B$7,"Oui","Non"))</f>
        <v/>
      </c>
      <c r="S101" s="5">
        <f>IF(A101="",IF(COUNTA(B101:L101,T101:U101)&gt;0,"ID obligatoire",""),IF(B101="","Lot obligatoire",IF(C101="","Tâche obligatoire",IF(D101="","Responsable obligatoire",IF(I101="","Durée obligatoire",IF(NOT(ISNUMBER(I101)),"Durée non numérique",IF(I101&lt;0,"Durée négative",IF(I101&gt;'Paramètres'!$B$8,"Durée au-delà de la limite",IF(K101="","Statut obligatoire",IF(L101="","Avancement obligatoire",IF(NOT(ISNUMBER(L101)),"Avancement non numérique",IF(OR(L101&lt;0,L101&gt;1),"Avancement hors plage",IF(AND(J101&lt;&gt;"",NOT(ISNUMBER(J101))),"Date cible non reconnue",IF(AND(T101&lt;&gt;"",NOT(ISNUMBER(T101))),"Budget non numérique",IF(AND(ISNUMBER(T101),T101&lt;0),"Budget négatif",IF(AND(ISNUMBER(T101),T101&gt;'Paramètres'!$B$9),"Budget au-delà de la limite",IF(COUNTIF($A$5:$A$104,A101)&gt;1,"ID en doublon",IF(OR(F101=A101,G101=A101,H101=A101),"Dépendance circulaire directe",IF(OR(AND(F101&lt;&gt;"",F101=G101),AND(F101&lt;&gt;"",F101=H101),AND(G101&lt;&gt;"",G101=H101)),"Prédécesseur répété",IF(OR(AND(F101&lt;&gt;"",COUNTIF($A$5:$A$100,F101)=0),AND(G101&lt;&gt;"",COUNTIF($A$5:$A$100,G101)=0),AND(H101&lt;&gt;"",COUNTIF($A$5:$A$100,H101)=0)),"Prédécesseur absent ou non antérieur",IF(OR(AND(F101&lt;&gt;"",IFERROR(VLOOKUP(F101,$A$5:$N$100,14,FALSE),0)=0),AND(G101&lt;&gt;"",IFERROR(VLOOKUP(G101,$A$5:$N$100,14,FALSE),0)=0),AND(H101&lt;&gt;"",IFERROR(VLOOKUP(H101,$A$5:$N$100,14,FALSE),0)=0)),"Prédécesseur non calculable",IF(AND(ISNUMBER(J101),ISNUMBER(N101),N101&gt;J101),"Date cible dépassée",IF(AND(K101="Terminée",L101&lt;&gt;1),"Avancement incohérent",IF(AND(K101&lt;&gt;"Terminée",L101=1),"Statut à vérifier",IF(AND(ISNUMBER(N101),N101&gt;'Paramètres'!$B$6),"Échéance événement dépassée","")))))))))))))))))))))))))</f>
        <v/>
      </c>
      <c r="T101" s="31" t="n"/>
      <c r="U101" s="20" t="n"/>
    </row>
    <row r="102">
      <c r="A102" s="19" t="n"/>
      <c r="B102" s="19" t="n"/>
      <c r="C102" s="20" t="n"/>
      <c r="D102" s="19" t="n"/>
      <c r="E102" s="19" t="n"/>
      <c r="F102" s="19" t="n"/>
      <c r="G102" s="19" t="n"/>
      <c r="H102" s="19" t="n"/>
      <c r="I102" s="21" t="n"/>
      <c r="J102" s="30" t="n"/>
      <c r="K102" s="19" t="n"/>
      <c r="L102" s="23" t="n"/>
      <c r="M102" s="29">
        <f>IF(OR(A102="",I102=""),"",MAX('Paramètres'!$B$5,IF(F102="",0,IFERROR(VLOOKUP(F102,$A$5:$N$101,14,FALSE),0)),IF(G102="",0,IFERROR(VLOOKUP(G102,$A$5:$N$101,14,FALSE),0)),IF(H102="",0,IFERROR(VLOOKUP(H102,$A$5:$N$101,14,FALSE),0))))</f>
        <v/>
      </c>
      <c r="N102" s="29">
        <f>IF(OR(M102="",I102=""),"",IFERROR(M102+I102,""))</f>
        <v/>
      </c>
      <c r="O102" s="29">
        <f>IF(OR(A102="",I102=""),"",IF(COUNTIF($F$103:$F$104,A102)+COUNTIF($G$103:$G$104,A102)+COUNTIF($H$103:$H$104,A102)=0,'Paramètres'!$B$6,IFERROR(AGGREGATE(15,6,$P$103:$P$104/((($F$103:$F$104=A102)+($G$103:$G$104=A102)+($H$103:$H$104=A102))&gt;0),1),'Paramètres'!$B$6)))</f>
        <v/>
      </c>
      <c r="P102" s="29">
        <f>IF(OR(O102="",I102=""),"",IFERROR(O102-I102,""))</f>
        <v/>
      </c>
      <c r="Q102" s="18">
        <f>IF(OR(P102="",M102=""),"",IFERROR(P102-M102,""))</f>
        <v/>
      </c>
      <c r="R102" s="9">
        <f>IF(OR(A102="",Q102=""),"",IF(Q102&lt;='Paramètres'!$B$7,"Oui","Non"))</f>
        <v/>
      </c>
      <c r="S102" s="8">
        <f>IF(A102="",IF(COUNTA(B102:L102,T102:U102)&gt;0,"ID obligatoire",""),IF(B102="","Lot obligatoire",IF(C102="","Tâche obligatoire",IF(D102="","Responsable obligatoire",IF(I102="","Durée obligatoire",IF(NOT(ISNUMBER(I102)),"Durée non numérique",IF(I102&lt;0,"Durée négative",IF(I102&gt;'Paramètres'!$B$8,"Durée au-delà de la limite",IF(K102="","Statut obligatoire",IF(L102="","Avancement obligatoire",IF(NOT(ISNUMBER(L102)),"Avancement non numérique",IF(OR(L102&lt;0,L102&gt;1),"Avancement hors plage",IF(AND(J102&lt;&gt;"",NOT(ISNUMBER(J102))),"Date cible non reconnue",IF(AND(T102&lt;&gt;"",NOT(ISNUMBER(T102))),"Budget non numérique",IF(AND(ISNUMBER(T102),T102&lt;0),"Budget négatif",IF(AND(ISNUMBER(T102),T102&gt;'Paramètres'!$B$9),"Budget au-delà de la limite",IF(COUNTIF($A$5:$A$104,A102)&gt;1,"ID en doublon",IF(OR(F102=A102,G102=A102,H102=A102),"Dépendance circulaire directe",IF(OR(AND(F102&lt;&gt;"",F102=G102),AND(F102&lt;&gt;"",F102=H102),AND(G102&lt;&gt;"",G102=H102)),"Prédécesseur répété",IF(OR(AND(F102&lt;&gt;"",COUNTIF($A$5:$A$101,F102)=0),AND(G102&lt;&gt;"",COUNTIF($A$5:$A$101,G102)=0),AND(H102&lt;&gt;"",COUNTIF($A$5:$A$101,H102)=0)),"Prédécesseur absent ou non antérieur",IF(OR(AND(F102&lt;&gt;"",IFERROR(VLOOKUP(F102,$A$5:$N$101,14,FALSE),0)=0),AND(G102&lt;&gt;"",IFERROR(VLOOKUP(G102,$A$5:$N$101,14,FALSE),0)=0),AND(H102&lt;&gt;"",IFERROR(VLOOKUP(H102,$A$5:$N$101,14,FALSE),0)=0)),"Prédécesseur non calculable",IF(AND(ISNUMBER(J102),ISNUMBER(N102),N102&gt;J102),"Date cible dépassée",IF(AND(K102="Terminée",L102&lt;&gt;1),"Avancement incohérent",IF(AND(K102&lt;&gt;"Terminée",L102=1),"Statut à vérifier",IF(AND(ISNUMBER(N102),N102&gt;'Paramètres'!$B$6),"Échéance événement dépassée","")))))))))))))))))))))))))</f>
        <v/>
      </c>
      <c r="T102" s="31" t="n"/>
      <c r="U102" s="20" t="n"/>
    </row>
    <row r="103">
      <c r="A103" s="19" t="n"/>
      <c r="B103" s="19" t="n"/>
      <c r="C103" s="20" t="n"/>
      <c r="D103" s="19" t="n"/>
      <c r="E103" s="19" t="n"/>
      <c r="F103" s="19" t="n"/>
      <c r="G103" s="19" t="n"/>
      <c r="H103" s="19" t="n"/>
      <c r="I103" s="21" t="n"/>
      <c r="J103" s="30" t="n"/>
      <c r="K103" s="19" t="n"/>
      <c r="L103" s="23" t="n"/>
      <c r="M103" s="28">
        <f>IF(OR(A103="",I103=""),"",MAX('Paramètres'!$B$5,IF(F103="",0,IFERROR(VLOOKUP(F103,$A$5:$N$102,14,FALSE),0)),IF(G103="",0,IFERROR(VLOOKUP(G103,$A$5:$N$102,14,FALSE),0)),IF(H103="",0,IFERROR(VLOOKUP(H103,$A$5:$N$102,14,FALSE),0))))</f>
        <v/>
      </c>
      <c r="N103" s="28">
        <f>IF(OR(M103="",I103=""),"",IFERROR(M103+I103,""))</f>
        <v/>
      </c>
      <c r="O103" s="28">
        <f>IF(OR(A103="",I103=""),"",IF(COUNTIF($F$104:$F$104,A103)+COUNTIF($G$104:$G$104,A103)+COUNTIF($H$104:$H$104,A103)=0,'Paramètres'!$B$6,IFERROR(AGGREGATE(15,6,$P$104:$P$104/((($F$104:$F$104=A103)+($G$104:$G$104=A103)+($H$104:$H$104=A103))&gt;0),1),'Paramètres'!$B$6)))</f>
        <v/>
      </c>
      <c r="P103" s="28">
        <f>IF(OR(O103="",I103=""),"",IFERROR(O103-I103,""))</f>
        <v/>
      </c>
      <c r="Q103" s="16">
        <f>IF(OR(P103="",M103=""),"",IFERROR(P103-M103,""))</f>
        <v/>
      </c>
      <c r="R103" s="6">
        <f>IF(OR(A103="",Q103=""),"",IF(Q103&lt;='Paramètres'!$B$7,"Oui","Non"))</f>
        <v/>
      </c>
      <c r="S103" s="5">
        <f>IF(A103="",IF(COUNTA(B103:L103,T103:U103)&gt;0,"ID obligatoire",""),IF(B103="","Lot obligatoire",IF(C103="","Tâche obligatoire",IF(D103="","Responsable obligatoire",IF(I103="","Durée obligatoire",IF(NOT(ISNUMBER(I103)),"Durée non numérique",IF(I103&lt;0,"Durée négative",IF(I103&gt;'Paramètres'!$B$8,"Durée au-delà de la limite",IF(K103="","Statut obligatoire",IF(L103="","Avancement obligatoire",IF(NOT(ISNUMBER(L103)),"Avancement non numérique",IF(OR(L103&lt;0,L103&gt;1),"Avancement hors plage",IF(AND(J103&lt;&gt;"",NOT(ISNUMBER(J103))),"Date cible non reconnue",IF(AND(T103&lt;&gt;"",NOT(ISNUMBER(T103))),"Budget non numérique",IF(AND(ISNUMBER(T103),T103&lt;0),"Budget négatif",IF(AND(ISNUMBER(T103),T103&gt;'Paramètres'!$B$9),"Budget au-delà de la limite",IF(COUNTIF($A$5:$A$104,A103)&gt;1,"ID en doublon",IF(OR(F103=A103,G103=A103,H103=A103),"Dépendance circulaire directe",IF(OR(AND(F103&lt;&gt;"",F103=G103),AND(F103&lt;&gt;"",F103=H103),AND(G103&lt;&gt;"",G103=H103)),"Prédécesseur répété",IF(OR(AND(F103&lt;&gt;"",COUNTIF($A$5:$A$102,F103)=0),AND(G103&lt;&gt;"",COUNTIF($A$5:$A$102,G103)=0),AND(H103&lt;&gt;"",COUNTIF($A$5:$A$102,H103)=0)),"Prédécesseur absent ou non antérieur",IF(OR(AND(F103&lt;&gt;"",IFERROR(VLOOKUP(F103,$A$5:$N$102,14,FALSE),0)=0),AND(G103&lt;&gt;"",IFERROR(VLOOKUP(G103,$A$5:$N$102,14,FALSE),0)=0),AND(H103&lt;&gt;"",IFERROR(VLOOKUP(H103,$A$5:$N$102,14,FALSE),0)=0)),"Prédécesseur non calculable",IF(AND(ISNUMBER(J103),ISNUMBER(N103),N103&gt;J103),"Date cible dépassée",IF(AND(K103="Terminée",L103&lt;&gt;1),"Avancement incohérent",IF(AND(K103&lt;&gt;"Terminée",L103=1),"Statut à vérifier",IF(AND(ISNUMBER(N103),N103&gt;'Paramètres'!$B$6),"Échéance événement dépassée","")))))))))))))))))))))))))</f>
        <v/>
      </c>
      <c r="T103" s="31" t="n"/>
      <c r="U103" s="20" t="n"/>
    </row>
    <row r="104">
      <c r="A104" s="19" t="n"/>
      <c r="B104" s="19" t="n"/>
      <c r="C104" s="20" t="n"/>
      <c r="D104" s="19" t="n"/>
      <c r="E104" s="19" t="n"/>
      <c r="F104" s="19" t="n"/>
      <c r="G104" s="19" t="n"/>
      <c r="H104" s="19" t="n"/>
      <c r="I104" s="21" t="n"/>
      <c r="J104" s="30" t="n"/>
      <c r="K104" s="19" t="n"/>
      <c r="L104" s="23" t="n"/>
      <c r="M104" s="29">
        <f>IF(OR(A104="",I104=""),"",MAX('Paramètres'!$B$5,IF(F104="",0,IFERROR(VLOOKUP(F104,$A$5:$N$103,14,FALSE),0)),IF(G104="",0,IFERROR(VLOOKUP(G104,$A$5:$N$103,14,FALSE),0)),IF(H104="",0,IFERROR(VLOOKUP(H104,$A$5:$N$103,14,FALSE),0))))</f>
        <v/>
      </c>
      <c r="N104" s="29">
        <f>IF(OR(M104="",I104=""),"",IFERROR(M104+I104,""))</f>
        <v/>
      </c>
      <c r="O104" s="29">
        <f>IF(OR(A104="",I104=""),"",'Paramètres'!$B$6)</f>
        <v/>
      </c>
      <c r="P104" s="29">
        <f>IF(OR(O104="",I104=""),"",IFERROR(O104-I104,""))</f>
        <v/>
      </c>
      <c r="Q104" s="18">
        <f>IF(OR(P104="",M104=""),"",IFERROR(P104-M104,""))</f>
        <v/>
      </c>
      <c r="R104" s="9">
        <f>IF(OR(A104="",Q104=""),"",IF(Q104&lt;='Paramètres'!$B$7,"Oui","Non"))</f>
        <v/>
      </c>
      <c r="S104" s="8">
        <f>IF(A104="",IF(COUNTA(B104:L104,T104:U104)&gt;0,"ID obligatoire",""),IF(B104="","Lot obligatoire",IF(C104="","Tâche obligatoire",IF(D104="","Responsable obligatoire",IF(I104="","Durée obligatoire",IF(NOT(ISNUMBER(I104)),"Durée non numérique",IF(I104&lt;0,"Durée négative",IF(I104&gt;'Paramètres'!$B$8,"Durée au-delà de la limite",IF(K104="","Statut obligatoire",IF(L104="","Avancement obligatoire",IF(NOT(ISNUMBER(L104)),"Avancement non numérique",IF(OR(L104&lt;0,L104&gt;1),"Avancement hors plage",IF(AND(J104&lt;&gt;"",NOT(ISNUMBER(J104))),"Date cible non reconnue",IF(AND(T104&lt;&gt;"",NOT(ISNUMBER(T104))),"Budget non numérique",IF(AND(ISNUMBER(T104),T104&lt;0),"Budget négatif",IF(AND(ISNUMBER(T104),T104&gt;'Paramètres'!$B$9),"Budget au-delà de la limite",IF(COUNTIF($A$5:$A$104,A104)&gt;1,"ID en doublon",IF(OR(F104=A104,G104=A104,H104=A104),"Dépendance circulaire directe",IF(OR(AND(F104&lt;&gt;"",F104=G104),AND(F104&lt;&gt;"",F104=H104),AND(G104&lt;&gt;"",G104=H104)),"Prédécesseur répété",IF(OR(AND(F104&lt;&gt;"",COUNTIF($A$5:$A$103,F104)=0),AND(G104&lt;&gt;"",COUNTIF($A$5:$A$103,G104)=0),AND(H104&lt;&gt;"",COUNTIF($A$5:$A$103,H104)=0)),"Prédécesseur absent ou non antérieur",IF(OR(AND(F104&lt;&gt;"",IFERROR(VLOOKUP(F104,$A$5:$N$103,14,FALSE),0)=0),AND(G104&lt;&gt;"",IFERROR(VLOOKUP(G104,$A$5:$N$103,14,FALSE),0)=0),AND(H104&lt;&gt;"",IFERROR(VLOOKUP(H104,$A$5:$N$103,14,FALSE),0)=0)),"Prédécesseur non calculable",IF(AND(ISNUMBER(J104),ISNUMBER(N104),N104&gt;J104),"Date cible dépassée",IF(AND(K104="Terminée",L104&lt;&gt;1),"Avancement incohérent",IF(AND(K104&lt;&gt;"Terminée",L104=1),"Statut à vérifier",IF(AND(ISNUMBER(N104),N104&gt;'Paramètres'!$B$6),"Échéance événement dépassée","")))))))))))))))))))))))))</f>
        <v/>
      </c>
      <c r="T104" s="31" t="n"/>
      <c r="U104" s="20" t="n"/>
    </row>
  </sheetData>
  <autoFilter ref="A4:U104"/>
  <mergeCells count="1">
    <mergeCell ref="A1:U1"/>
  </mergeCells>
  <conditionalFormatting sqref="A5:A104">
    <cfRule type="expression" priority="1" dxfId="0">
      <formula>AND($A5&lt;&gt;"",COUNTIF($A$5:$A$104,$A5)&gt;1)</formula>
    </cfRule>
    <cfRule type="expression" priority="2" dxfId="0">
      <formula>AND($A5="",COUNTA($B5:$L5,$T5:$U5)&gt;0)</formula>
    </cfRule>
  </conditionalFormatting>
  <conditionalFormatting sqref="Q5:Q104">
    <cfRule type="expression" priority="3" dxfId="0">
      <formula>AND($A5&lt;&gt;"",$Q5&lt;0)</formula>
    </cfRule>
  </conditionalFormatting>
  <conditionalFormatting sqref="R5:R104">
    <cfRule type="expression" priority="4" dxfId="0">
      <formula>$R5="Oui"</formula>
    </cfRule>
  </conditionalFormatting>
  <conditionalFormatting sqref="S5:S104">
    <cfRule type="expression" priority="5" dxfId="0">
      <formula>$S5&lt;&gt;""</formula>
    </cfRule>
  </conditionalFormatting>
  <conditionalFormatting sqref="K5:K104">
    <cfRule type="expression" priority="6" dxfId="1">
      <formula>AND($K5="Terminée",$L5=1)</formula>
    </cfRule>
  </conditionalFormatting>
  <conditionalFormatting sqref="J5:J104">
    <cfRule type="expression" priority="7" dxfId="0">
      <formula>AND(ISNUMBER($J5),ISNUMBER($N5),$N5&gt;$J5)</formula>
    </cfRule>
  </conditionalFormatting>
  <dataValidations count="7">
    <dataValidation sqref="A5:A104" showDropDown="0" showInputMessage="0" showErrorMessage="0" allowBlank="0" errorTitle="Identifiant à vérifier" error="Utilisez un identifiant de 1 à 24 caractères." type="textLength" errorStyle="warning" operator="between">
      <formula1>1</formula1>
      <formula2>24</formula2>
    </dataValidation>
    <dataValidation sqref="B5:B104" showDropDown="0" showInputMessage="0" showErrorMessage="0" allowBlank="0" errorTitle="Lot à vérifier" error="Choisissez un lot proposé ou confirmez votre saisie." type="list" errorStyle="warning">
      <formula1>"Pilotage,Site,Création,Technique,Hospitalité,Communication"</formula1>
    </dataValidation>
    <dataValidation sqref="I5:I104" showDropDown="0" showInputMessage="0" showErrorMessage="0" allowBlank="0" errorTitle="Durée à vérifier" error="Saisissez une durée entière comprise entre 0 et 3 650 jours." type="whole" errorStyle="warning" operator="between">
      <formula1>0</formula1>
      <formula2>3650</formula2>
    </dataValidation>
    <dataValidation sqref="J5:J104" showDropDown="0" showInputMessage="0" showErrorMessage="0" allowBlank="0" errorTitle="Date à vérifier" error="La date sort de l'horizon proposé ; confirmez-la si elle est légitime." type="date" errorStyle="warning" operator="between">
      <formula1>DATE(YEAR(TODAY())-1,1,1)</formula1>
      <formula2>DATE(YEAR(TODAY())+5,12,31)</formula2>
    </dataValidation>
    <dataValidation sqref="K5:K104" showDropDown="0" showInputMessage="0" showErrorMessage="0" allowBlank="0" errorTitle="Statut à vérifier" error="Choisissez un statut proposé ou confirmez votre saisie." type="list" errorStyle="warning">
      <formula1>"À faire,En cours,Bloquée,Terminée"</formula1>
    </dataValidation>
    <dataValidation sqref="L5:L104" showDropDown="0" showInputMessage="0" showErrorMessage="0" allowBlank="0" errorTitle="Avancement à vérifier" error="Saisissez une valeur comprise entre 0 % et 100 %." type="decimal" errorStyle="warning" operator="between">
      <formula1>0</formula1>
      <formula2>1</formula2>
    </dataValidation>
    <dataValidation sqref="T5:T104" showDropDown="0" showInputMessage="0" showErrorMessage="0" allowBlank="0" errorTitle="Budget à vérifier" error="Saisissez un montant positif inférieur ou égal à 100 000 000 €." type="decimal" errorStyle="warning" operator="between">
      <formula1>0</formula1>
      <formula2>100000000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25" customWidth="1" min="2" max="2"/>
    <col width="22" customWidth="1" min="3" max="3"/>
    <col width="58" customWidth="1" min="4" max="4"/>
  </cols>
  <sheetData>
    <row r="1" ht="30" customHeight="1">
      <c r="A1" s="1" t="inlineStr">
        <is>
          <t>PARAMÈTRES DU CHEMIN CRITIQUE</t>
        </is>
      </c>
    </row>
    <row r="2" ht="42" customHeight="1">
      <c r="A2" s="2" t="inlineStr">
        <is>
          <t>Objectif : centraliser les hypothèses modifiables.</t>
        </is>
      </c>
      <c r="B2" s="2" t="inlineStr">
        <is>
          <t>Source : choix de l'organisateur.</t>
        </is>
      </c>
      <c r="C2" s="2" t="inlineStr">
        <is>
          <t>Résultat : bornes utilisées par les calculs.</t>
        </is>
      </c>
      <c r="D2" s="2" t="inlineStr">
        <is>
          <t>Aucune valeur ne constitue une norme ou une garantie.</t>
        </is>
      </c>
    </row>
    <row r="3"/>
    <row r="4">
      <c r="A4" s="4" t="inlineStr">
        <is>
          <t>Paramètre</t>
        </is>
      </c>
      <c r="B4" s="4" t="inlineStr">
        <is>
          <t>Valeur modifiable</t>
        </is>
      </c>
      <c r="C4" s="4" t="inlineStr">
        <is>
          <t>Unité ou type</t>
        </is>
      </c>
      <c r="D4" s="4" t="inlineStr">
        <is>
          <t>Utilisation</t>
        </is>
      </c>
    </row>
    <row r="5">
      <c r="A5" s="5" t="inlineStr">
        <is>
          <t>Date de lancement</t>
        </is>
      </c>
      <c r="B5" s="30" t="n">
        <v>46280</v>
      </c>
      <c r="C5" s="6" t="inlineStr">
        <is>
          <t>Date</t>
        </is>
      </c>
      <c r="D5" s="5" t="inlineStr">
        <is>
          <t>Point de départ minimal du calcul au plus tôt</t>
        </is>
      </c>
    </row>
    <row r="6">
      <c r="A6" s="8" t="inlineStr">
        <is>
          <t>Échéance de l'événement</t>
        </is>
      </c>
      <c r="B6" s="30" t="n">
        <v>46310</v>
      </c>
      <c r="C6" s="9" t="inlineStr">
        <is>
          <t>Date</t>
        </is>
      </c>
      <c r="D6" s="8" t="inlineStr">
        <is>
          <t>Fin au plus tard des tâches terminales</t>
        </is>
      </c>
    </row>
    <row r="7">
      <c r="A7" s="5" t="inlineStr">
        <is>
          <t>Seuil de marge critique</t>
        </is>
      </c>
      <c r="B7" s="21" t="n">
        <v>0</v>
      </c>
      <c r="C7" s="6" t="inlineStr">
        <is>
          <t>Jours calendaires</t>
        </is>
      </c>
      <c r="D7" s="5" t="inlineStr">
        <is>
          <t>Une marge inférieure ou égale à ce seuil est critique</t>
        </is>
      </c>
    </row>
    <row r="8">
      <c r="A8" s="8" t="inlineStr">
        <is>
          <t>Durée maximale à signaler</t>
        </is>
      </c>
      <c r="B8" s="21" t="n">
        <v>365</v>
      </c>
      <c r="C8" s="9" t="inlineStr">
        <is>
          <t>Jours calendaires</t>
        </is>
      </c>
      <c r="D8" s="8" t="inlineStr">
        <is>
          <t>Limite d'alerte modifiable, sans blocage définitif</t>
        </is>
      </c>
    </row>
    <row r="9">
      <c r="A9" s="5" t="inlineStr">
        <is>
          <t>Budget maximal par tâche</t>
        </is>
      </c>
      <c r="B9" s="31" t="n">
        <v>1000000</v>
      </c>
      <c r="C9" s="6" t="inlineStr">
        <is>
          <t>Euro</t>
        </is>
      </c>
      <c r="D9" s="5" t="inlineStr">
        <is>
          <t>Limite d'alerte modifiable, sans portée contractuelle</t>
        </is>
      </c>
    </row>
    <row r="10">
      <c r="A10" s="8" t="inlineStr">
        <is>
          <t>Nom de l'événement</t>
        </is>
      </c>
      <c r="B10" s="19" t="inlineStr">
        <is>
          <t>Rencontre Nébuleuse 2026</t>
        </is>
      </c>
      <c r="C10" s="9" t="inlineStr">
        <is>
          <t>Texte</t>
        </is>
      </c>
      <c r="D10" s="8" t="inlineStr">
        <is>
          <t>Contexte fictif affiché dans la synthèse</t>
        </is>
      </c>
    </row>
    <row r="11"/>
    <row r="12" ht="36" customHeight="1">
      <c r="A12" s="4" t="inlineStr">
        <is>
          <t>PRINCIPES DE MODÉLISATION</t>
        </is>
      </c>
      <c r="B12" s="4" t="inlineStr">
        <is>
          <t>Les dépendances doivent viser une ligne antérieure.</t>
        </is>
      </c>
      <c r="C12" s="4" t="inlineStr">
        <is>
          <t>Trois prédécesseurs immédiats au maximum par tâche.</t>
        </is>
      </c>
      <c r="D12" s="4" t="inlineStr">
        <is>
          <t>Une durée nulle représente un jalon.</t>
        </is>
      </c>
    </row>
  </sheetData>
  <autoFilter ref="A4:D10"/>
  <mergeCells count="1">
    <mergeCell ref="A1:D1"/>
  </mergeCells>
  <conditionalFormatting sqref="B5:B6">
    <cfRule type="expression" priority="1" dxfId="0">
      <formula>$B$6&lt;$B$5</formula>
    </cfRule>
  </conditionalFormatting>
  <dataValidations count="4">
    <dataValidation sqref="B5:B6" showDropDown="0" showInputMessage="0" showErrorMessage="0" allowBlank="0" errorTitle="Date à vérifier" error="Utilisez une date comprise dans l'horizon proposé." type="date" errorStyle="warning" operator="between">
      <formula1>DATE(YEAR(TODAY())-1,1,1)</formula1>
      <formula2>DATE(YEAR(TODAY())+5,12,31)</formula2>
    </dataValidation>
    <dataValidation sqref="B7" showDropDown="0" showInputMessage="0" showErrorMessage="0" allowBlank="0" errorTitle="Seuil à vérifier" error="Saisissez un nombre entier de jours entre -30 et 365." type="whole" errorStyle="warning" operator="between">
      <formula1>-30</formula1>
      <formula2>365</formula2>
    </dataValidation>
    <dataValidation sqref="B8" showDropDown="0" showInputMessage="0" showErrorMessage="0" allowBlank="0" errorTitle="Limite à vérifier" error="Saisissez une limite comprise entre 0 et 3 650 jours." type="whole" errorStyle="warning" operator="between">
      <formula1>0</formula1>
      <formula2>3650</formula2>
    </dataValidation>
    <dataValidation sqref="B9" showDropDown="0" showInputMessage="0" showErrorMessage="0" allowBlank="0" errorTitle="Montant à vérifier" error="Saisissez un montant positif inférieur ou égal à 100 000 000 €." type="decimal" errorStyle="warning" operator="between">
      <formula1>0</formula1>
      <formula2>100000000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31" customWidth="1" min="2" max="2"/>
    <col width="24" customWidth="1" min="3" max="3"/>
    <col width="23" customWidth="1" min="4" max="4"/>
    <col width="32" customWidth="1" min="5" max="5"/>
    <col width="70" customWidth="1" min="6" max="6"/>
  </cols>
  <sheetData>
    <row r="1" ht="30" customHeight="1">
      <c r="A1" s="1" t="inlineStr">
        <is>
          <t>INSTRUCTIONS ET CONTRÔLES</t>
        </is>
      </c>
    </row>
    <row r="2" ht="32" customHeight="1">
      <c r="A2" s="2" t="inlineStr">
        <is>
          <t>Guide de contrôle généré le 08/09/2026. Toutes les personnes, équipes, organisations, espaces et événements d'exemple sont fictifs.</t>
        </is>
      </c>
    </row>
    <row r="3"/>
    <row r="4">
      <c r="A4" s="4" t="inlineStr">
        <is>
          <t>Section</t>
        </is>
      </c>
      <c r="B4" s="4" t="inlineStr">
        <is>
          <t>Élément</t>
        </is>
      </c>
      <c r="C4" s="4" t="inlineStr">
        <is>
          <t>Type ou unité</t>
        </is>
      </c>
      <c r="D4" s="4" t="inlineStr">
        <is>
          <t>Obligation</t>
        </is>
      </c>
      <c r="E4" s="4" t="inlineStr">
        <is>
          <t>Valeur absente</t>
        </is>
      </c>
      <c r="F4" s="4" t="inlineStr">
        <is>
          <t>Contrôle ou résultat visible</t>
        </is>
      </c>
    </row>
    <row r="5" ht="42" customHeight="1">
      <c r="A5" s="5" t="inlineStr">
        <is>
          <t>Classeur</t>
        </is>
      </c>
      <c r="B5" s="5" t="inlineStr">
        <is>
          <t>Utilisateur</t>
        </is>
      </c>
      <c r="C5" s="5" t="inlineStr">
        <is>
          <t>Profil</t>
        </is>
      </c>
      <c r="D5" s="5" t="inlineStr">
        <is>
          <t>Information</t>
        </is>
      </c>
      <c r="E5" s="5" t="inlineStr">
        <is>
          <t>Sans objet</t>
        </is>
      </c>
      <c r="F5" s="5" t="inlineStr">
        <is>
          <t>Chef ou cheffe de projet événementiel.</t>
        </is>
      </c>
    </row>
    <row r="6" ht="42" customHeight="1">
      <c r="A6" s="8" t="inlineStr">
        <is>
          <t>Classeur</t>
        </is>
      </c>
      <c r="B6" s="8" t="inlineStr">
        <is>
          <t>Moment d'utilisation</t>
        </is>
      </c>
      <c r="C6" s="8" t="inlineStr">
        <is>
          <t>Étape</t>
        </is>
      </c>
      <c r="D6" s="8" t="inlineStr">
        <is>
          <t>Information</t>
        </is>
      </c>
      <c r="E6" s="8" t="inlineStr">
        <is>
          <t>Sans objet</t>
        </is>
      </c>
      <c r="F6" s="8" t="inlineStr">
        <is>
          <t>Cadrage et arbitrage avant l'événement.</t>
        </is>
      </c>
    </row>
    <row r="7" ht="42" customHeight="1">
      <c r="A7" s="5" t="inlineStr">
        <is>
          <t>Classeur</t>
        </is>
      </c>
      <c r="B7" s="5" t="inlineStr">
        <is>
          <t>Décision</t>
        </is>
      </c>
      <c r="C7" s="5" t="inlineStr">
        <is>
          <t>Arbitrage</t>
        </is>
      </c>
      <c r="D7" s="5" t="inlineStr">
        <is>
          <t>Information</t>
        </is>
      </c>
      <c r="E7" s="5" t="inlineStr">
        <is>
          <t>Sans objet</t>
        </is>
      </c>
      <c r="F7" s="5" t="inlineStr">
        <is>
          <t>Sécuriser, raccourcir ou replanifier les tâches critiques.</t>
        </is>
      </c>
    </row>
    <row r="8" ht="42" customHeight="1">
      <c r="A8" s="8" t="inlineStr">
        <is>
          <t>Synthèse</t>
        </is>
      </c>
      <c r="B8" s="8" t="inlineStr">
        <is>
          <t>Objectif</t>
        </is>
      </c>
      <c r="C8" s="8" t="inlineStr">
        <is>
          <t>Résultat</t>
        </is>
      </c>
      <c r="D8" s="8" t="inlineStr">
        <is>
          <t>Automatique</t>
        </is>
      </c>
      <c r="E8" s="8" t="inlineStr">
        <is>
          <t>Indicateurs vides si aucune tâche</t>
        </is>
      </c>
      <c r="F8" s="8" t="inlineStr">
        <is>
          <t>Concentre criticité, alertes, échéance et budget.</t>
        </is>
      </c>
    </row>
    <row r="9" ht="42" customHeight="1">
      <c r="A9" s="5" t="inlineStr">
        <is>
          <t>Synthèse</t>
        </is>
      </c>
      <c r="B9" s="5" t="inlineStr">
        <is>
          <t>Sources</t>
        </is>
      </c>
      <c r="C9" s="5" t="inlineStr">
        <is>
          <t>Références</t>
        </is>
      </c>
      <c r="D9" s="5" t="inlineStr">
        <is>
          <t>Automatique</t>
        </is>
      </c>
      <c r="E9" s="5" t="inlineStr">
        <is>
          <t>Sans tâche, décision « Saisir des tâches »</t>
        </is>
      </c>
      <c r="F9" s="5" t="inlineStr">
        <is>
          <t>Tâches!A5:U104 et Paramètres!B5:B10.</t>
        </is>
      </c>
    </row>
    <row r="10" ht="42" customHeight="1">
      <c r="A10" s="8" t="inlineStr">
        <is>
          <t>Synthèse</t>
        </is>
      </c>
      <c r="B10" s="8" t="inlineStr">
        <is>
          <t>Résultat visible</t>
        </is>
      </c>
      <c r="C10" s="8" t="inlineStr">
        <is>
          <t>Décision</t>
        </is>
      </c>
      <c r="D10" s="8" t="inlineStr">
        <is>
          <t>Automatique</t>
        </is>
      </c>
      <c r="E10" s="8" t="inlineStr">
        <is>
          <t>Aucun zéro de fin de plage dans la liste</t>
        </is>
      </c>
      <c r="F10" s="8" t="inlineStr">
        <is>
          <t>Indicateurs, graphique compact et liste des tâches critiques.</t>
        </is>
      </c>
    </row>
    <row r="11" ht="42" customHeight="1">
      <c r="A11" s="5" t="inlineStr">
        <is>
          <t>Tâches</t>
        </is>
      </c>
      <c r="B11" s="5" t="inlineStr">
        <is>
          <t>Objectif</t>
        </is>
      </c>
      <c r="C11" s="5" t="inlineStr">
        <is>
          <t>Planification</t>
        </is>
      </c>
      <c r="D11" s="5" t="inlineStr">
        <is>
          <t>Information</t>
        </is>
      </c>
      <c r="E11" s="5" t="inlineStr">
        <is>
          <t>Sans objet</t>
        </is>
      </c>
      <c r="F11" s="5" t="inlineStr">
        <is>
          <t>Calculer dates au plus tôt, dates au plus tard et marge.</t>
        </is>
      </c>
    </row>
    <row r="12" ht="42" customHeight="1">
      <c r="A12" s="8" t="inlineStr">
        <is>
          <t>Tâches</t>
        </is>
      </c>
      <c r="B12" s="8" t="inlineStr">
        <is>
          <t>Sources</t>
        </is>
      </c>
      <c r="C12" s="8" t="inlineStr">
        <is>
          <t>Saisie</t>
        </is>
      </c>
      <c r="D12" s="8" t="inlineStr">
        <is>
          <t>Information</t>
        </is>
      </c>
      <c r="E12" s="8" t="inlineStr">
        <is>
          <t>Cellules jaunes</t>
        </is>
      </c>
      <c r="F12" s="8" t="inlineStr">
        <is>
          <t>Entrées utilisateur et hypothèses de Paramètres.</t>
        </is>
      </c>
    </row>
    <row r="13" ht="42" customHeight="1">
      <c r="A13" s="5" t="inlineStr">
        <is>
          <t>Tâches</t>
        </is>
      </c>
      <c r="B13" s="5" t="inlineStr">
        <is>
          <t>Résultat visible</t>
        </is>
      </c>
      <c r="C13" s="5" t="inlineStr">
        <is>
          <t>Calcul</t>
        </is>
      </c>
      <c r="D13" s="5" t="inlineStr">
        <is>
          <t>Automatique</t>
        </is>
      </c>
      <c r="E13" s="5" t="inlineStr">
        <is>
          <t>Formules vides si l'ID ou la durée manque</t>
        </is>
      </c>
      <c r="F13" s="5" t="inlineStr">
        <is>
          <t>Colonnes M à S.</t>
        </is>
      </c>
    </row>
    <row r="14" ht="42" customHeight="1">
      <c r="A14" s="8" t="inlineStr">
        <is>
          <t>Paramètres</t>
        </is>
      </c>
      <c r="B14" s="8" t="inlineStr">
        <is>
          <t>Objectif</t>
        </is>
      </c>
      <c r="C14" s="8" t="inlineStr">
        <is>
          <t>Hypothèses</t>
        </is>
      </c>
      <c r="D14" s="8" t="inlineStr">
        <is>
          <t>Information</t>
        </is>
      </c>
      <c r="E14" s="8" t="inlineStr">
        <is>
          <t>Sans objet</t>
        </is>
      </c>
      <c r="F14" s="8" t="inlineStr">
        <is>
          <t>Centraliser lancement, échéance, seuils et limites.</t>
        </is>
      </c>
    </row>
    <row r="15" ht="42" customHeight="1">
      <c r="A15" s="5" t="inlineStr">
        <is>
          <t>Paramètres</t>
        </is>
      </c>
      <c r="B15" s="5" t="inlineStr">
        <is>
          <t>Sources</t>
        </is>
      </c>
      <c r="C15" s="5" t="inlineStr">
        <is>
          <t>Saisie</t>
        </is>
      </c>
      <c r="D15" s="5" t="inlineStr">
        <is>
          <t>Obligatoire</t>
        </is>
      </c>
      <c r="E15" s="5" t="inlineStr">
        <is>
          <t>Alerte si dates inversées</t>
        </is>
      </c>
      <c r="F15" s="5" t="inlineStr">
        <is>
          <t>Cellules jaunes B5:B10.</t>
        </is>
      </c>
    </row>
    <row r="16" ht="42" customHeight="1">
      <c r="A16" s="8" t="inlineStr">
        <is>
          <t>Instructions</t>
        </is>
      </c>
      <c r="B16" s="8" t="inlineStr">
        <is>
          <t>Objectif</t>
        </is>
      </c>
      <c r="C16" s="8" t="inlineStr">
        <is>
          <t>Documentation</t>
        </is>
      </c>
      <c r="D16" s="8" t="inlineStr">
        <is>
          <t>Information</t>
        </is>
      </c>
      <c r="E16" s="8" t="inlineStr">
        <is>
          <t>Sans objet</t>
        </is>
      </c>
      <c r="F16" s="8" t="inlineStr">
        <is>
          <t>Décrire les unités, absences, formules et contrôles.</t>
        </is>
      </c>
    </row>
    <row r="17" ht="42" customHeight="1">
      <c r="A17" s="5" t="inlineStr">
        <is>
          <t>Colonne</t>
        </is>
      </c>
      <c r="B17" s="5" t="inlineStr">
        <is>
          <t>ID tâche</t>
        </is>
      </c>
      <c r="C17" s="5" t="inlineStr">
        <is>
          <t>Texte, 24 caractères</t>
        </is>
      </c>
      <c r="D17" s="5" t="inlineStr">
        <is>
          <t>Obligatoire pour une ligne utilisée</t>
        </is>
      </c>
      <c r="E17" s="5" t="inlineStr">
        <is>
          <t>Ligne ignorée si tout le reste est vide</t>
        </is>
      </c>
      <c r="F17" s="5" t="inlineStr">
        <is>
          <t>Doublon ou ligne orpheline signalé en rouge.</t>
        </is>
      </c>
    </row>
    <row r="18" ht="42" customHeight="1">
      <c r="A18" s="8" t="inlineStr">
        <is>
          <t>Colonne</t>
        </is>
      </c>
      <c r="B18" s="8" t="inlineStr">
        <is>
          <t>Lot</t>
        </is>
      </c>
      <c r="C18" s="8" t="inlineStr">
        <is>
          <t>Liste indicative</t>
        </is>
      </c>
      <c r="D18" s="8" t="inlineStr">
        <is>
          <t>Obligatoire</t>
        </is>
      </c>
      <c r="E18" s="8" t="inlineStr">
        <is>
          <t>Alerte « Lot obligatoire »</t>
        </is>
      </c>
      <c r="F18" s="8" t="inlineStr">
        <is>
          <t>Choix proposé sans blocage définitif.</t>
        </is>
      </c>
    </row>
    <row r="19" ht="42" customHeight="1">
      <c r="A19" s="5" t="inlineStr">
        <is>
          <t>Colonne</t>
        </is>
      </c>
      <c r="B19" s="5" t="inlineStr">
        <is>
          <t>Tâche</t>
        </is>
      </c>
      <c r="C19" s="5" t="inlineStr">
        <is>
          <t>Texte</t>
        </is>
      </c>
      <c r="D19" s="5" t="inlineStr">
        <is>
          <t>Obligatoire</t>
        </is>
      </c>
      <c r="E19" s="5" t="inlineStr">
        <is>
          <t>Alerte « Tâche obligatoire »</t>
        </is>
      </c>
      <c r="F19" s="5" t="inlineStr">
        <is>
          <t>Libellé libre et descriptif.</t>
        </is>
      </c>
    </row>
    <row r="20" ht="42" customHeight="1">
      <c r="A20" s="8" t="inlineStr">
        <is>
          <t>Colonne</t>
        </is>
      </c>
      <c r="B20" s="8" t="inlineStr">
        <is>
          <t>Responsable</t>
        </is>
      </c>
      <c r="C20" s="8" t="inlineStr">
        <is>
          <t>Texte</t>
        </is>
      </c>
      <c r="D20" s="8" t="inlineStr">
        <is>
          <t>Obligatoire</t>
        </is>
      </c>
      <c r="E20" s="8" t="inlineStr">
        <is>
          <t>Alerte « Responsable obligatoire »</t>
        </is>
      </c>
      <c r="F20" s="8" t="inlineStr">
        <is>
          <t>Utiliser une équipe fictive ou une fonction interne.</t>
        </is>
      </c>
    </row>
    <row r="21" ht="42" customHeight="1">
      <c r="A21" s="5" t="inlineStr">
        <is>
          <t>Colonne</t>
        </is>
      </c>
      <c r="B21" s="5" t="inlineStr">
        <is>
          <t>Espace</t>
        </is>
      </c>
      <c r="C21" s="5" t="inlineStr">
        <is>
          <t>Texte</t>
        </is>
      </c>
      <c r="D21" s="5" t="inlineStr">
        <is>
          <t>Facultatif</t>
        </is>
      </c>
      <c r="E21" s="5" t="inlineStr">
        <is>
          <t>Aucun effet</t>
        </is>
      </c>
      <c r="F21" s="5" t="inlineStr">
        <is>
          <t>Contexte logistique uniquement.</t>
        </is>
      </c>
    </row>
    <row r="22" ht="42" customHeight="1">
      <c r="A22" s="8" t="inlineStr">
        <is>
          <t>Colonne</t>
        </is>
      </c>
      <c r="B22" s="8" t="inlineStr">
        <is>
          <t>Prédécesseurs 1 à 3</t>
        </is>
      </c>
      <c r="C22" s="8" t="inlineStr">
        <is>
          <t>ID de tâche</t>
        </is>
      </c>
      <c r="D22" s="8" t="inlineStr">
        <is>
          <t>Facultatif</t>
        </is>
      </c>
      <c r="E22" s="8" t="inlineStr">
        <is>
          <t>Départ à la date de lancement</t>
        </is>
      </c>
      <c r="F22" s="8" t="inlineStr">
        <is>
          <t>Doivent désigner des lignes antérieures et calculables.</t>
        </is>
      </c>
    </row>
    <row r="23" ht="42" customHeight="1">
      <c r="A23" s="5" t="inlineStr">
        <is>
          <t>Colonne</t>
        </is>
      </c>
      <c r="B23" s="5" t="inlineStr">
        <is>
          <t>Durée</t>
        </is>
      </c>
      <c r="C23" s="5" t="inlineStr">
        <is>
          <t>Jour calendaire entier</t>
        </is>
      </c>
      <c r="D23" s="5" t="inlineStr">
        <is>
          <t>Obligatoire</t>
        </is>
      </c>
      <c r="E23" s="5" t="inlineStr">
        <is>
          <t>Formules de dates vides</t>
        </is>
      </c>
      <c r="F23" s="5" t="inlineStr">
        <is>
          <t>0 représente un jalon ; dépassement de limite signalé.</t>
        </is>
      </c>
    </row>
    <row r="24" ht="42" customHeight="1">
      <c r="A24" s="8" t="inlineStr">
        <is>
          <t>Colonne</t>
        </is>
      </c>
      <c r="B24" s="8" t="inlineStr">
        <is>
          <t>Date cible</t>
        </is>
      </c>
      <c r="C24" s="8" t="inlineStr">
        <is>
          <t>Date jj/mm/aaaa</t>
        </is>
      </c>
      <c r="D24" s="8" t="inlineStr">
        <is>
          <t>Facultatif</t>
        </is>
      </c>
      <c r="E24" s="8" t="inlineStr">
        <is>
          <t>Aucun contrôle de cible</t>
        </is>
      </c>
      <c r="F24" s="8" t="inlineStr">
        <is>
          <t>Alerte si la fin au plus tôt dépasse cette date.</t>
        </is>
      </c>
    </row>
    <row r="25" ht="42" customHeight="1">
      <c r="A25" s="5" t="inlineStr">
        <is>
          <t>Colonne</t>
        </is>
      </c>
      <c r="B25" s="5" t="inlineStr">
        <is>
          <t>Statut</t>
        </is>
      </c>
      <c r="C25" s="5" t="inlineStr">
        <is>
          <t>Liste stable</t>
        </is>
      </c>
      <c r="D25" s="5" t="inlineStr">
        <is>
          <t>Obligatoire</t>
        </is>
      </c>
      <c r="E25" s="5" t="inlineStr">
        <is>
          <t>Alerte</t>
        </is>
      </c>
      <c r="F25" s="5" t="inlineStr">
        <is>
          <t>À faire, En cours, Bloquée ou Terminée.</t>
        </is>
      </c>
    </row>
    <row r="26" ht="42" customHeight="1">
      <c r="A26" s="8" t="inlineStr">
        <is>
          <t>Colonne</t>
        </is>
      </c>
      <c r="B26" s="8" t="inlineStr">
        <is>
          <t>Avancement</t>
        </is>
      </c>
      <c r="C26" s="8" t="inlineStr">
        <is>
          <t>Pourcentage</t>
        </is>
      </c>
      <c r="D26" s="8" t="inlineStr">
        <is>
          <t>Obligatoire</t>
        </is>
      </c>
      <c r="E26" s="8" t="inlineStr">
        <is>
          <t>Alerte</t>
        </is>
      </c>
      <c r="F26" s="8" t="inlineStr">
        <is>
          <t>Compris entre 0 % et 100 % ; cohérence contrôlée avec Terminée.</t>
        </is>
      </c>
    </row>
    <row r="27" ht="42" customHeight="1">
      <c r="A27" s="5" t="inlineStr">
        <is>
          <t>Colonne</t>
        </is>
      </c>
      <c r="B27" s="5" t="inlineStr">
        <is>
          <t>Début au plus tôt</t>
        </is>
      </c>
      <c r="C27" s="5" t="inlineStr">
        <is>
          <t>Date calculée</t>
        </is>
      </c>
      <c r="D27" s="5" t="inlineStr">
        <is>
          <t>Automatique</t>
        </is>
      </c>
      <c r="E27" s="5" t="inlineStr">
        <is>
          <t>Vide si ID ou durée manque</t>
        </is>
      </c>
      <c r="F27" s="5" t="inlineStr">
        <is>
          <t>Maximum du lancement et des fins des prédécesseurs.</t>
        </is>
      </c>
    </row>
    <row r="28" ht="42" customHeight="1">
      <c r="A28" s="8" t="inlineStr">
        <is>
          <t>Colonne</t>
        </is>
      </c>
      <c r="B28" s="8" t="inlineStr">
        <is>
          <t>Fin au plus tôt</t>
        </is>
      </c>
      <c r="C28" s="8" t="inlineStr">
        <is>
          <t>Date calculée</t>
        </is>
      </c>
      <c r="D28" s="8" t="inlineStr">
        <is>
          <t>Automatique</t>
        </is>
      </c>
      <c r="E28" s="8" t="inlineStr">
        <is>
          <t>Vide si début ou durée manque</t>
        </is>
      </c>
      <c r="F28" s="8" t="inlineStr">
        <is>
          <t>Début au plus tôt + durée.</t>
        </is>
      </c>
    </row>
    <row r="29" ht="42" customHeight="1">
      <c r="A29" s="5" t="inlineStr">
        <is>
          <t>Colonne</t>
        </is>
      </c>
      <c r="B29" s="5" t="inlineStr">
        <is>
          <t>Fin au plus tard</t>
        </is>
      </c>
      <c r="C29" s="5" t="inlineStr">
        <is>
          <t>Date calculée</t>
        </is>
      </c>
      <c r="D29" s="5" t="inlineStr">
        <is>
          <t>Automatique</t>
        </is>
      </c>
      <c r="E29" s="5" t="inlineStr">
        <is>
          <t>Vide si ID ou durée manque</t>
        </is>
      </c>
      <c r="F29" s="5" t="inlineStr">
        <is>
          <t>Minimum des débuts au plus tard des successeurs.</t>
        </is>
      </c>
    </row>
    <row r="30" ht="42" customHeight="1">
      <c r="A30" s="8" t="inlineStr">
        <is>
          <t>Colonne</t>
        </is>
      </c>
      <c r="B30" s="8" t="inlineStr">
        <is>
          <t>Début au plus tard</t>
        </is>
      </c>
      <c r="C30" s="8" t="inlineStr">
        <is>
          <t>Date calculée</t>
        </is>
      </c>
      <c r="D30" s="8" t="inlineStr">
        <is>
          <t>Automatique</t>
        </is>
      </c>
      <c r="E30" s="8" t="inlineStr">
        <is>
          <t>Vide si fin ou durée manque</t>
        </is>
      </c>
      <c r="F30" s="8" t="inlineStr">
        <is>
          <t>Fin au plus tard - durée.</t>
        </is>
      </c>
    </row>
    <row r="31" ht="42" customHeight="1">
      <c r="A31" s="5" t="inlineStr">
        <is>
          <t>Colonne</t>
        </is>
      </c>
      <c r="B31" s="5" t="inlineStr">
        <is>
          <t>Marge</t>
        </is>
      </c>
      <c r="C31" s="5" t="inlineStr">
        <is>
          <t>Jours calendaires</t>
        </is>
      </c>
      <c r="D31" s="5" t="inlineStr">
        <is>
          <t>Automatique</t>
        </is>
      </c>
      <c r="E31" s="5" t="inlineStr">
        <is>
          <t>Vide si dates non calculables</t>
        </is>
      </c>
      <c r="F31" s="5" t="inlineStr">
        <is>
          <t>Début au plus tard - début au plus tôt.</t>
        </is>
      </c>
    </row>
    <row r="32" ht="42" customHeight="1">
      <c r="A32" s="8" t="inlineStr">
        <is>
          <t>Colonne</t>
        </is>
      </c>
      <c r="B32" s="8" t="inlineStr">
        <is>
          <t>Critique</t>
        </is>
      </c>
      <c r="C32" s="8" t="inlineStr">
        <is>
          <t>Oui ou Non</t>
        </is>
      </c>
      <c r="D32" s="8" t="inlineStr">
        <is>
          <t>Automatique</t>
        </is>
      </c>
      <c r="E32" s="8" t="inlineStr">
        <is>
          <t>Vide si marge absente</t>
        </is>
      </c>
      <c r="F32" s="8" t="inlineStr">
        <is>
          <t>Oui si marge inférieure ou égale à Paramètres!B7.</t>
        </is>
      </c>
    </row>
    <row r="33" ht="42" customHeight="1">
      <c r="A33" s="5" t="inlineStr">
        <is>
          <t>Colonne</t>
        </is>
      </c>
      <c r="B33" s="5" t="inlineStr">
        <is>
          <t>Alerte</t>
        </is>
      </c>
      <c r="C33" s="5" t="inlineStr">
        <is>
          <t>Texte calculé</t>
        </is>
      </c>
      <c r="D33" s="5" t="inlineStr">
        <is>
          <t>Automatique</t>
        </is>
      </c>
      <c r="E33" s="5" t="inlineStr">
        <is>
          <t>Vide si aucune anomalie</t>
        </is>
      </c>
      <c r="F33" s="5" t="inlineStr">
        <is>
          <t>Affiche la première anomalie prioritaire de la ligne.</t>
        </is>
      </c>
    </row>
    <row r="34" ht="42" customHeight="1">
      <c r="A34" s="8" t="inlineStr">
        <is>
          <t>Colonne</t>
        </is>
      </c>
      <c r="B34" s="8" t="inlineStr">
        <is>
          <t>Budget</t>
        </is>
      </c>
      <c r="C34" s="8" t="inlineStr">
        <is>
          <t>Euro</t>
        </is>
      </c>
      <c r="D34" s="8" t="inlineStr">
        <is>
          <t>Facultatif</t>
        </is>
      </c>
      <c r="E34" s="8" t="inlineStr">
        <is>
          <t>Traité comme 0 dans SUM</t>
        </is>
      </c>
      <c r="F34" s="8" t="inlineStr">
        <is>
          <t>Montant indicatif, limite modifiable dans Paramètres!B9.</t>
        </is>
      </c>
    </row>
    <row r="35" ht="42" customHeight="1">
      <c r="A35" s="5" t="inlineStr">
        <is>
          <t>Colonne</t>
        </is>
      </c>
      <c r="B35" s="5" t="inlineStr">
        <is>
          <t>Notes</t>
        </is>
      </c>
      <c r="C35" s="5" t="inlineStr">
        <is>
          <t>Texte</t>
        </is>
      </c>
      <c r="D35" s="5" t="inlineStr">
        <is>
          <t>Facultatif</t>
        </is>
      </c>
      <c r="E35" s="5" t="inlineStr">
        <is>
          <t>Aucun effet</t>
        </is>
      </c>
      <c r="F35" s="5" t="inlineStr">
        <is>
          <t>Contexte manuel sans automatisation.</t>
        </is>
      </c>
    </row>
    <row r="36" ht="42" customHeight="1">
      <c r="A36" s="8" t="inlineStr">
        <is>
          <t>Formule</t>
        </is>
      </c>
      <c r="B36" s="8" t="inlineStr">
        <is>
          <t>Première ligne Tâches!N5</t>
        </is>
      </c>
      <c r="C36" s="8" t="inlineStr">
        <is>
          <t>IFERROR et addition</t>
        </is>
      </c>
      <c r="D36" s="8" t="inlineStr">
        <is>
          <t>Automatique</t>
        </is>
      </c>
      <c r="E36" s="8" t="inlineStr">
        <is>
          <t>Vide si M5 ou I5 est vide</t>
        </is>
      </c>
      <c r="F36" s="8" t="inlineStr">
        <is>
          <t>Formule : =IF(OR(M5="",I5=""),"",IFERROR(M5+I5,"")).</t>
        </is>
      </c>
    </row>
    <row r="37" ht="42" customHeight="1">
      <c r="A37" s="5" t="inlineStr">
        <is>
          <t>Formule</t>
        </is>
      </c>
      <c r="B37" s="5" t="inlineStr">
        <is>
          <t>Contrôle Tâches!N5</t>
        </is>
      </c>
      <c r="C37" s="5" t="inlineStr">
        <is>
          <t>Date attendue</t>
        </is>
      </c>
      <c r="D37" s="5" t="inlineStr">
        <is>
          <t>Exemple</t>
        </is>
      </c>
      <c r="E37" s="5" t="inlineStr">
        <is>
          <t>Sans objet</t>
        </is>
      </c>
      <c r="F37" s="5" t="inlineStr">
        <is>
          <t>Résultat attendu après recalcul : 17/09/2026.</t>
        </is>
      </c>
    </row>
    <row r="38" ht="42" customHeight="1">
      <c r="A38" s="8" t="inlineStr">
        <is>
          <t>Formule</t>
        </is>
      </c>
      <c r="B38" s="8" t="inlineStr">
        <is>
          <t>Ligne médiane Tâches!M54</t>
        </is>
      </c>
      <c r="C38" s="8" t="inlineStr">
        <is>
          <t>Date calculée</t>
        </is>
      </c>
      <c r="D38" s="8" t="inlineStr">
        <is>
          <t>Automatique</t>
        </is>
      </c>
      <c r="E38" s="8" t="inlineStr">
        <is>
          <t>Vide sur la ligne préparée non utilisée</t>
        </is>
      </c>
      <c r="F38" s="8" t="inlineStr">
        <is>
          <t>Recherche limitée aux lignes antérieures A5:N53 pour éviter l'autoréférence.</t>
        </is>
      </c>
    </row>
    <row r="39" ht="42" customHeight="1">
      <c r="A39" s="5" t="inlineStr">
        <is>
          <t>Formule</t>
        </is>
      </c>
      <c r="B39" s="5" t="inlineStr">
        <is>
          <t>Dernière ligne Tâches!O104</t>
        </is>
      </c>
      <c r="C39" s="5" t="inlineStr">
        <is>
          <t>Date calculée</t>
        </is>
      </c>
      <c r="D39" s="5" t="inlineStr">
        <is>
          <t>Automatique</t>
        </is>
      </c>
      <c r="E39" s="5" t="inlineStr">
        <is>
          <t>Vide si A104 ou I104 manque</t>
        </is>
      </c>
      <c r="F39" s="5" t="inlineStr">
        <is>
          <t>Une tâche terminale reçoit directement l'échéance Paramètres!B6.</t>
        </is>
      </c>
    </row>
    <row r="40" ht="42" customHeight="1">
      <c r="A40" s="8" t="inlineStr">
        <is>
          <t>Indicateur</t>
        </is>
      </c>
      <c r="B40" s="8" t="inlineStr">
        <is>
          <t>Synthèse!B11</t>
        </is>
      </c>
      <c r="C40" s="8" t="inlineStr">
        <is>
          <t>Nombre</t>
        </is>
      </c>
      <c r="D40" s="8" t="inlineStr">
        <is>
          <t>Automatique</t>
        </is>
      </c>
      <c r="E40" s="8" t="inlineStr">
        <is>
          <t>0 si aucune tâche</t>
        </is>
      </c>
      <c r="F40" s="8" t="inlineStr">
        <is>
          <t>Résultat attendu sur les exemples : 10 tâches.</t>
        </is>
      </c>
    </row>
    <row r="41" ht="42" customHeight="1">
      <c r="A41" s="5" t="inlineStr">
        <is>
          <t>Indicateur</t>
        </is>
      </c>
      <c r="B41" s="5" t="inlineStr">
        <is>
          <t>Synthèse!B12</t>
        </is>
      </c>
      <c r="C41" s="5" t="inlineStr">
        <is>
          <t>Nombre</t>
        </is>
      </c>
      <c r="D41" s="5" t="inlineStr">
        <is>
          <t>Automatique</t>
        </is>
      </c>
      <c r="E41" s="5" t="inlineStr">
        <is>
          <t>0 si aucune tâche critique</t>
        </is>
      </c>
      <c r="F41" s="5" t="inlineStr">
        <is>
          <t>Résultat attendu avec seuil 0 : 7 tâches critiques.</t>
        </is>
      </c>
    </row>
    <row r="42" ht="42" customHeight="1">
      <c r="A42" s="8" t="inlineStr">
        <is>
          <t>Indicateur</t>
        </is>
      </c>
      <c r="B42" s="8" t="inlineStr">
        <is>
          <t>Tâches!R8</t>
        </is>
      </c>
      <c r="C42" s="8" t="inlineStr">
        <is>
          <t>Oui ou Non</t>
        </is>
      </c>
      <c r="D42" s="8" t="inlineStr">
        <is>
          <t>Automatique</t>
        </is>
      </c>
      <c r="E42" s="8" t="inlineStr">
        <is>
          <t>Vide si marge absente</t>
        </is>
      </c>
      <c r="F42" s="8" t="inlineStr">
        <is>
          <t>Résultat attendu : Oui pour EVT-004.</t>
        </is>
      </c>
    </row>
    <row r="43" ht="42" customHeight="1">
      <c r="A43" s="5" t="inlineStr">
        <is>
          <t>Cas normal</t>
        </is>
      </c>
      <c r="B43" s="5" t="inlineStr">
        <is>
          <t>EVT-001 à EVT-006</t>
        </is>
      </c>
      <c r="C43" s="5" t="inlineStr">
        <is>
          <t>Exemples fictifs</t>
        </is>
      </c>
      <c r="D43" s="5" t="inlineStr">
        <is>
          <t>Information</t>
        </is>
      </c>
      <c r="E43" s="5" t="inlineStr">
        <is>
          <t>Sans objet</t>
        </is>
      </c>
      <c r="F43" s="5" t="inlineStr">
        <is>
          <t>Dépendances antérieures, durées positives et dates cibles cohérentes.</t>
        </is>
      </c>
    </row>
    <row r="44" ht="42" customHeight="1">
      <c r="A44" s="8" t="inlineStr">
        <is>
          <t>Cas vide</t>
        </is>
      </c>
      <c r="B44" s="8" t="inlineStr">
        <is>
          <t>Tâches!A15:U15 et Tâches!A54:U54</t>
        </is>
      </c>
      <c r="C44" s="8" t="inlineStr">
        <is>
          <t>Lignes préparées</t>
        </is>
      </c>
      <c r="D44" s="8" t="inlineStr">
        <is>
          <t>Facultatif</t>
        </is>
      </c>
      <c r="E44" s="8" t="inlineStr">
        <is>
          <t>Formules M:S affichent vide</t>
        </is>
      </c>
      <c r="F44" s="8" t="inlineStr">
        <is>
          <t>Aucun zéro ni fausse date ne doit apparaître après recalcul.</t>
        </is>
      </c>
    </row>
    <row r="45" ht="42" customHeight="1">
      <c r="A45" s="5" t="inlineStr">
        <is>
          <t>Cas limite</t>
        </is>
      </c>
      <c r="B45" s="5" t="inlineStr">
        <is>
          <t>EVT-010</t>
        </is>
      </c>
      <c r="C45" s="5" t="inlineStr">
        <is>
          <t>Jalon de 0 jour</t>
        </is>
      </c>
      <c r="D45" s="5" t="inlineStr">
        <is>
          <t>Exemple</t>
        </is>
      </c>
      <c r="E45" s="5" t="inlineStr">
        <is>
          <t>Sans objet</t>
        </is>
      </c>
      <c r="F45" s="5" t="inlineStr">
        <is>
          <t>Début et fin calculés à la même date, sans division.</t>
        </is>
      </c>
    </row>
    <row r="46" ht="42" customHeight="1">
      <c r="A46" s="8" t="inlineStr">
        <is>
          <t>Cas d'alerte</t>
        </is>
      </c>
      <c r="B46" s="8" t="inlineStr">
        <is>
          <t>EVT-007</t>
        </is>
      </c>
      <c r="C46" s="8" t="inlineStr">
        <is>
          <t>Date cible</t>
        </is>
      </c>
      <c r="D46" s="8" t="inlineStr">
        <is>
          <t>Exemple</t>
        </is>
      </c>
      <c r="E46" s="8" t="inlineStr">
        <is>
          <t>Sans objet</t>
        </is>
      </c>
      <c r="F46" s="8" t="inlineStr">
        <is>
          <t>La date cible est antérieure à la fin calculée ; l'alerte doit être visible.</t>
        </is>
      </c>
    </row>
    <row r="47" ht="42" customHeight="1">
      <c r="A47" s="5" t="inlineStr">
        <is>
          <t>Contrôle manuel</t>
        </is>
      </c>
      <c r="B47" s="5" t="inlineStr">
        <is>
          <t>Ordre des dépendances</t>
        </is>
      </c>
      <c r="C47" s="5" t="inlineStr">
        <is>
          <t>Références</t>
        </is>
      </c>
      <c r="D47" s="5" t="inlineStr">
        <is>
          <t>À vérifier</t>
        </is>
      </c>
      <c r="E47" s="5" t="inlineStr">
        <is>
          <t>Sans objet</t>
        </is>
      </c>
      <c r="F47" s="5" t="inlineStr">
        <is>
          <t>Chaque ID de prédécesseur doit apparaître plus haut dans la feuille.</t>
        </is>
      </c>
    </row>
    <row r="48" ht="42" customHeight="1">
      <c r="A48" s="8" t="inlineStr">
        <is>
          <t>Contrôle manuel</t>
        </is>
      </c>
      <c r="B48" s="8" t="inlineStr">
        <is>
          <t>Doublons</t>
        </is>
      </c>
      <c r="C48" s="8" t="inlineStr">
        <is>
          <t>Identifiants</t>
        </is>
      </c>
      <c r="D48" s="8" t="inlineStr">
        <is>
          <t>À vérifier</t>
        </is>
      </c>
      <c r="E48" s="8" t="inlineStr">
        <is>
          <t>Sans objet</t>
        </is>
      </c>
      <c r="F48" s="8" t="inlineStr">
        <is>
          <t>Copier temporairement un ID doit colorer les deux cellules et renseigner Alerte.</t>
        </is>
      </c>
    </row>
    <row r="49" ht="42" customHeight="1">
      <c r="A49" s="5" t="inlineStr">
        <is>
          <t>Contrôle manuel</t>
        </is>
      </c>
      <c r="B49" s="5" t="inlineStr">
        <is>
          <t>Période</t>
        </is>
      </c>
      <c r="C49" s="5" t="inlineStr">
        <is>
          <t>Dates</t>
        </is>
      </c>
      <c r="D49" s="5" t="inlineStr">
        <is>
          <t>À vérifier</t>
        </is>
      </c>
      <c r="E49" s="5" t="inlineStr">
        <is>
          <t>Sans objet</t>
        </is>
      </c>
      <c r="F49" s="5" t="inlineStr">
        <is>
          <t>Confirmer lancement ≤ échéance et comparer la fin prévisionnelle à l'échéance.</t>
        </is>
      </c>
    </row>
    <row r="50" ht="42" customHeight="1">
      <c r="A50" s="8" t="inlineStr">
        <is>
          <t>Contrôle manuel</t>
        </is>
      </c>
      <c r="B50" s="8" t="inlineStr">
        <is>
          <t>Unités</t>
        </is>
      </c>
      <c r="C50" s="8" t="inlineStr">
        <is>
          <t>Jours, %, €</t>
        </is>
      </c>
      <c r="D50" s="8" t="inlineStr">
        <is>
          <t>À vérifier</t>
        </is>
      </c>
      <c r="E50" s="8" t="inlineStr">
        <is>
          <t>Sans objet</t>
        </is>
      </c>
      <c r="F50" s="8" t="inlineStr">
        <is>
          <t>Durées entières, avancement entre 0 % et 100 %, budgets positifs.</t>
        </is>
      </c>
    </row>
    <row r="51" ht="42" customHeight="1">
      <c r="A51" s="5" t="inlineStr">
        <is>
          <t>Contrôle manuel</t>
        </is>
      </c>
      <c r="B51" s="5" t="inlineStr">
        <is>
          <t>Chemin critique</t>
        </is>
      </c>
      <c r="C51" s="5" t="inlineStr">
        <is>
          <t>Marge</t>
        </is>
      </c>
      <c r="D51" s="5" t="inlineStr">
        <is>
          <t>À vérifier</t>
        </is>
      </c>
      <c r="E51" s="5" t="inlineStr">
        <is>
          <t>Sans objet</t>
        </is>
      </c>
      <c r="F51" s="5" t="inlineStr">
        <is>
          <t>Suivre les tâches marquées Oui et confirmer que leur marge respecte le seuil.</t>
        </is>
      </c>
    </row>
    <row r="52" ht="42" customHeight="1">
      <c r="A52" s="8" t="inlineStr">
        <is>
          <t>Limites</t>
        </is>
      </c>
      <c r="B52" s="8" t="inlineStr">
        <is>
          <t>Portée du fichier</t>
        </is>
      </c>
      <c r="C52" s="8" t="inlineStr">
        <is>
          <t>Information</t>
        </is>
      </c>
      <c r="D52" s="8" t="inlineStr">
        <is>
          <t>Information</t>
        </is>
      </c>
      <c r="E52" s="8" t="inlineStr">
        <is>
          <t>Sans objet</t>
        </is>
      </c>
      <c r="F52" s="8" t="inlineStr">
        <is>
          <t>Pas de billetterie, CRM, synchronisation, certification ni document officiel.</t>
        </is>
      </c>
    </row>
    <row r="53" ht="42" customHeight="1">
      <c r="A53" s="5" t="inlineStr">
        <is>
          <t>Limites</t>
        </is>
      </c>
      <c r="B53" s="5" t="inlineStr">
        <is>
          <t>Sources</t>
        </is>
      </c>
      <c r="C53" s="5" t="inlineStr">
        <is>
          <t>Information</t>
        </is>
      </c>
      <c r="D53" s="5" t="inlineStr">
        <is>
          <t>Information</t>
        </is>
      </c>
      <c r="E53" s="5" t="inlineStr">
        <is>
          <t>Sans objet</t>
        </is>
      </c>
      <c r="F53" s="5" t="inlineStr">
        <is>
          <t>Aucune source externe : le périmètre dépend uniquement des saisies du fichier.</t>
        </is>
      </c>
    </row>
    <row r="54" ht="42" customHeight="1">
      <c r="A54" s="8" t="inlineStr">
        <is>
          <t>Limites</t>
        </is>
      </c>
      <c r="B54" s="8" t="inlineStr">
        <is>
          <t>Conformité</t>
        </is>
      </c>
      <c r="C54" s="8" t="inlineStr">
        <is>
          <t>Information</t>
        </is>
      </c>
      <c r="D54" s="8" t="inlineStr">
        <is>
          <t>Information</t>
        </is>
      </c>
      <c r="E54" s="8" t="inlineStr">
        <is>
          <t>Sans objet</t>
        </is>
      </c>
      <c r="F54" s="8" t="inlineStr">
        <is>
          <t>Les seuils et contrôles sont indicatifs et ne garantissent aucune conformité.</t>
        </is>
      </c>
    </row>
  </sheetData>
  <autoFilter ref="A4:F54"/>
  <mergeCells count="1">
    <mergeCell ref="A1:F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Générateur fictif de classeur événementiel</dc:creator>
  <dc:title xmlns:dc="http://purl.org/dc/elements/1.1/">Chemin critique événement Excel</dc:title>
  <dc:description xmlns:dc="http://purl.org/dc/elements/1.1/">Outil d'aide à la décision pour ordonnancer des tâches, calculer les marges et repérer le chemin critique d'un événement fictif.</dc:description>
  <dc:subject xmlns:dc="http://purl.org/dc/elements/1.1/">Planification fictive d'un événement professionnel</dc:subject>
  <dcterms:created xmlns:dcterms="http://purl.org/dc/terms/" xmlns:xsi="http://www.w3.org/2001/XMLSchema-instance" xsi:type="dcterms:W3CDTF">2026-09-08T08:41:29Z</dcterms:created>
  <dcterms:modified xmlns:dcterms="http://purl.org/dc/terms/" xmlns:xsi="http://www.w3.org/2001/XMLSchema-instance" xsi:type="dcterms:W3CDTF">2026-09-08T08:41:31+00:00Z</dcterms:modified>
</cp:coreProperties>
</file>